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\FinSt_2021_D_Audit\P\Primo Service\2021\Ye12'2021\"/>
    </mc:Choice>
  </mc:AlternateContent>
  <xr:revisionPtr revIDLastSave="0" documentId="13_ncr:1_{618A6E54-780B-4EAA-9D3E-B0F277B09FB6}" xr6:coauthVersionLast="46" xr6:coauthVersionMax="46" xr10:uidLastSave="{00000000-0000-0000-0000-000000000000}"/>
  <bookViews>
    <workbookView xWindow="-120" yWindow="-120" windowWidth="20730" windowHeight="11160" tabRatio="602" activeTab="4" xr2:uid="{00000000-000D-0000-FFFF-FFFF00000000}"/>
  </bookViews>
  <sheets>
    <sheet name="BS&amp;PL" sheetId="1" r:id="rId1"/>
    <sheet name="PL" sheetId="4" r:id="rId2"/>
    <sheet name="Conso" sheetId="5" r:id="rId3"/>
    <sheet name="Separtate" sheetId="6" r:id="rId4"/>
    <sheet name="CF" sheetId="3" r:id="rId5"/>
  </sheets>
  <definedNames>
    <definedName name="_xlnm.Print_Area" localSheetId="0">'BS&amp;PL'!$A$1:$M$68</definedName>
    <definedName name="_xlnm.Print_Area" localSheetId="2">Conso!$A$1:$Q$29</definedName>
    <definedName name="_xlnm.Print_Area" localSheetId="1">PL!$A$1:$M$38</definedName>
    <definedName name="_xlnm.Print_Area" localSheetId="3">Separtate!$A$1:$O$27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12" i="5" l="1"/>
  <c r="H52" i="3"/>
  <c r="N15" i="6" l="1"/>
  <c r="N14" i="6" l="1"/>
  <c r="N13" i="6"/>
  <c r="J52" i="3" l="1"/>
  <c r="F52" i="3"/>
  <c r="D52" i="3"/>
  <c r="Q25" i="5" l="1"/>
  <c r="M26" i="5" l="1"/>
  <c r="L24" i="6"/>
  <c r="I45" i="1"/>
  <c r="M45" i="1"/>
  <c r="K45" i="1"/>
  <c r="G45" i="1"/>
  <c r="N22" i="6"/>
  <c r="N23" i="6"/>
  <c r="I23" i="5"/>
  <c r="I14" i="5"/>
  <c r="I18" i="5" l="1"/>
  <c r="I20" i="5" s="1"/>
  <c r="I27" i="5" l="1"/>
  <c r="G56" i="1" s="1"/>
  <c r="I28" i="5" s="1"/>
  <c r="I56" i="1"/>
  <c r="Q15" i="5"/>
  <c r="M18" i="4" l="1"/>
  <c r="K18" i="4"/>
  <c r="I18" i="4"/>
  <c r="G18" i="4"/>
  <c r="G13" i="4" l="1"/>
  <c r="D58" i="3" l="1"/>
  <c r="H58" i="3"/>
  <c r="Q11" i="5"/>
  <c r="M14" i="1" l="1"/>
  <c r="K14" i="1"/>
  <c r="I14" i="1"/>
  <c r="G14" i="1"/>
  <c r="N9" i="6"/>
  <c r="Q26" i="5" l="1"/>
  <c r="Q24" i="5"/>
  <c r="Q17" i="5"/>
  <c r="Q16" i="5"/>
  <c r="O14" i="5" l="1"/>
  <c r="O18" i="5" s="1"/>
  <c r="O20" i="5" l="1"/>
  <c r="I59" i="1"/>
  <c r="M13" i="4"/>
  <c r="K13" i="4"/>
  <c r="I13" i="4"/>
  <c r="F56" i="3" l="1"/>
  <c r="D56" i="3"/>
  <c r="O23" i="5" l="1"/>
  <c r="O27" i="5" s="1"/>
  <c r="K23" i="5"/>
  <c r="G23" i="5"/>
  <c r="E23" i="5"/>
  <c r="H56" i="3" l="1"/>
  <c r="K23" i="1"/>
  <c r="J56" i="3" l="1"/>
  <c r="J21" i="6" l="1"/>
  <c r="H21" i="6"/>
  <c r="F21" i="6"/>
  <c r="N24" i="6"/>
  <c r="E14" i="5" l="1"/>
  <c r="G14" i="5"/>
  <c r="G18" i="5" s="1"/>
  <c r="G20" i="5" s="1"/>
  <c r="G27" i="5" s="1"/>
  <c r="K14" i="5"/>
  <c r="K18" i="5" s="1"/>
  <c r="K20" i="5" s="1"/>
  <c r="K27" i="5" s="1"/>
  <c r="E18" i="5" l="1"/>
  <c r="E20" i="5" s="1"/>
  <c r="E27" i="5" s="1"/>
  <c r="Q13" i="5"/>
  <c r="I57" i="1"/>
  <c r="I53" i="1"/>
  <c r="I52" i="1" l="1"/>
  <c r="G52" i="1"/>
  <c r="F12" i="6"/>
  <c r="F16" i="6" s="1"/>
  <c r="H12" i="6"/>
  <c r="H16" i="6" s="1"/>
  <c r="J12" i="6"/>
  <c r="J16" i="6" s="1"/>
  <c r="G30" i="4"/>
  <c r="M22" i="5" s="1"/>
  <c r="Q22" i="5" s="1"/>
  <c r="I30" i="4"/>
  <c r="K30" i="4"/>
  <c r="L20" i="6" s="1"/>
  <c r="M30" i="4"/>
  <c r="L11" i="6" s="1"/>
  <c r="J18" i="6" l="1"/>
  <c r="J25" i="6" s="1"/>
  <c r="K56" i="1" s="1"/>
  <c r="J26" i="6" s="1"/>
  <c r="M56" i="1"/>
  <c r="E28" i="5"/>
  <c r="S22" i="5"/>
  <c r="F18" i="6"/>
  <c r="F25" i="6" s="1"/>
  <c r="F26" i="6" s="1"/>
  <c r="M52" i="1"/>
  <c r="M53" i="1"/>
  <c r="H18" i="6"/>
  <c r="H25" i="6" s="1"/>
  <c r="N20" i="6"/>
  <c r="N11" i="6"/>
  <c r="S26" i="5"/>
  <c r="G57" i="1"/>
  <c r="K28" i="5" s="1"/>
  <c r="K53" i="1" l="1"/>
  <c r="G211" i="6"/>
  <c r="E211" i="6"/>
  <c r="E209" i="6"/>
  <c r="G189" i="6"/>
  <c r="E189" i="6"/>
  <c r="S24" i="5"/>
  <c r="G53" i="1"/>
  <c r="H26" i="6" l="1"/>
  <c r="G28" i="5"/>
  <c r="I39" i="1"/>
  <c r="I46" i="1" s="1"/>
  <c r="M39" i="1"/>
  <c r="M46" i="1" s="1"/>
  <c r="I23" i="1"/>
  <c r="M23" i="1"/>
  <c r="K39" i="1"/>
  <c r="K46" i="1" s="1"/>
  <c r="G39" i="1"/>
  <c r="G46" i="1" s="1"/>
  <c r="G23" i="1"/>
  <c r="M19" i="4" l="1"/>
  <c r="M22" i="4" s="1"/>
  <c r="M24" i="4" s="1"/>
  <c r="L10" i="6" s="1"/>
  <c r="L12" i="6" s="1"/>
  <c r="L16" i="6" s="1"/>
  <c r="G19" i="4"/>
  <c r="K19" i="4"/>
  <c r="K22" i="4" s="1"/>
  <c r="I19" i="4"/>
  <c r="I22" i="4" s="1"/>
  <c r="F8" i="3" s="1"/>
  <c r="M24" i="1"/>
  <c r="K24" i="1"/>
  <c r="I24" i="1"/>
  <c r="G24" i="1"/>
  <c r="G22" i="4" l="1"/>
  <c r="G24" i="4" s="1"/>
  <c r="M21" i="5" s="1"/>
  <c r="J8" i="3"/>
  <c r="J20" i="3" s="1"/>
  <c r="J31" i="3" s="1"/>
  <c r="J34" i="3" s="1"/>
  <c r="J57" i="3" s="1"/>
  <c r="J59" i="3" s="1"/>
  <c r="J60" i="3" s="1"/>
  <c r="K24" i="4"/>
  <c r="K36" i="4" s="1"/>
  <c r="H8" i="3"/>
  <c r="H20" i="3" s="1"/>
  <c r="I24" i="4"/>
  <c r="F20" i="3"/>
  <c r="F31" i="3" s="1"/>
  <c r="F34" i="3" s="1"/>
  <c r="F57" i="3" s="1"/>
  <c r="F59" i="3" s="1"/>
  <c r="F60" i="3" s="1"/>
  <c r="M32" i="4"/>
  <c r="Q21" i="5" l="1"/>
  <c r="G32" i="4"/>
  <c r="G36" i="4"/>
  <c r="D8" i="3"/>
  <c r="D20" i="3" s="1"/>
  <c r="D31" i="3" s="1"/>
  <c r="D34" i="3" s="1"/>
  <c r="D57" i="3" s="1"/>
  <c r="D59" i="3" s="1"/>
  <c r="D60" i="3" s="1"/>
  <c r="H31" i="3"/>
  <c r="H34" i="3" s="1"/>
  <c r="H57" i="3" s="1"/>
  <c r="H59" i="3" s="1"/>
  <c r="H60" i="3" s="1"/>
  <c r="K32" i="4"/>
  <c r="L19" i="6"/>
  <c r="I32" i="4"/>
  <c r="M14" i="5"/>
  <c r="M18" i="5" s="1"/>
  <c r="M20" i="5" s="1"/>
  <c r="N10" i="6"/>
  <c r="N12" i="6" s="1"/>
  <c r="N16" i="6" l="1"/>
  <c r="N18" i="6" s="1"/>
  <c r="Q14" i="5"/>
  <c r="Q18" i="5" s="1"/>
  <c r="Q12" i="5"/>
  <c r="M23" i="5"/>
  <c r="M27" i="5" s="1"/>
  <c r="M58" i="1"/>
  <c r="M60" i="1" s="1"/>
  <c r="L18" i="6"/>
  <c r="L21" i="6"/>
  <c r="N19" i="6"/>
  <c r="N21" i="6" s="1"/>
  <c r="N25" i="6" l="1"/>
  <c r="Q23" i="5"/>
  <c r="L25" i="6"/>
  <c r="S21" i="5"/>
  <c r="S23" i="5" s="1"/>
  <c r="G59" i="1"/>
  <c r="O28" i="5" s="1"/>
  <c r="K58" i="1" l="1"/>
  <c r="K60" i="1" s="1"/>
  <c r="N26" i="6" s="1"/>
  <c r="I58" i="1"/>
  <c r="M61" i="1"/>
  <c r="M62" i="1" s="1"/>
  <c r="N17" i="6"/>
  <c r="I60" i="1" l="1"/>
  <c r="L26" i="6"/>
  <c r="G58" i="1"/>
  <c r="G60" i="1" s="1"/>
  <c r="Q20" i="5"/>
  <c r="Q27" i="5" s="1"/>
  <c r="Q28" i="5" l="1"/>
  <c r="I61" i="1"/>
  <c r="I62" i="1" s="1"/>
  <c r="G61" i="1"/>
  <c r="G62" i="1" s="1"/>
  <c r="M28" i="5"/>
  <c r="K61" i="1"/>
  <c r="K62" i="1" s="1"/>
  <c r="S20" i="5"/>
  <c r="S27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Ernst &amp; Young</author>
  </authors>
  <commentList>
    <comment ref="A59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OCI สะสม</t>
        </r>
      </text>
    </comment>
  </commentList>
</comments>
</file>

<file path=xl/sharedStrings.xml><?xml version="1.0" encoding="utf-8"?>
<sst xmlns="http://schemas.openxmlformats.org/spreadsheetml/2006/main" count="239" uniqueCount="171">
  <si>
    <t>(หน่วย: บาท)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</si>
  <si>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</si>
  <si>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</si>
  <si>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</si>
  <si>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</si>
  <si>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</si>
  <si>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</si>
  <si>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</si>
  <si>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</si>
  <si>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</si>
  <si>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</si>
  <si>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หนี้สินหมุนเวียนอื่น</t>
  </si>
  <si>
    <t>รวมหนี้สินหมุนเวียน</t>
  </si>
  <si>
    <t>ส่วนของผู้ถือหุ้น</t>
  </si>
  <si>
    <t xml:space="preserve">ทุนเรือนหุ้น </t>
  </si>
  <si>
    <t xml:space="preserve">   ทุนจดทะเบียน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</si>
  <si>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</si>
  <si>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</si>
  <si>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</si>
  <si>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รายได้</t>
  </si>
  <si>
    <t>รายได้อื่น</t>
  </si>
  <si>
    <t>รวมรายได้</t>
  </si>
  <si>
    <t>ค่าใช้จ่าย</t>
  </si>
  <si>
    <t>ค่าใช้จ่ายในการบริหาร</t>
  </si>
  <si>
    <t>รวมค่าใช้จ่าย</t>
  </si>
  <si>
    <t>ทุนเรือนหุ้นที่ออก</t>
  </si>
  <si>
    <t>และชำระแล้ว</t>
  </si>
  <si>
    <t>รวม</t>
  </si>
  <si>
    <t>งบแสดงฐานะการเงิน</t>
  </si>
  <si>
    <t>งบแสดงฐานะการเงิน (ต่อ)</t>
  </si>
  <si>
    <t>รวมหนี้สิน</t>
  </si>
  <si>
    <t xml:space="preserve">  </t>
  </si>
  <si>
    <t xml:space="preserve">   ทุนที่ออกและชำระแล้ว</t>
  </si>
  <si>
    <t>ลูกหนี้การค้าและลูกหนี้อื่น</t>
  </si>
  <si>
    <t>สินทรัพย์ไม่หมุนเวียน</t>
  </si>
  <si>
    <t>สินทรัพย์ภาษีเงินได้รอตัดบัญชี</t>
  </si>
  <si>
    <t>รวมสินทรัพย์ไม่หมุนเวียน</t>
  </si>
  <si>
    <t>หนี้สินไม่หมุนเวียน</t>
  </si>
  <si>
    <t>รวมหนี้สินไม่หมุนเวียน</t>
  </si>
  <si>
    <t>รายได้จากการให้บริการ</t>
  </si>
  <si>
    <t>สำรองผลประโยชน์ระยะยาวของพนักงาน</t>
  </si>
  <si>
    <t>เงินลงทุนในบริษัทย่อย</t>
  </si>
  <si>
    <t>สำรองส่วนทุนจากการจ่ายโดยใช้หุ้นเป็นเกณฑ์</t>
  </si>
  <si>
    <t>การจ่ายโดยใช้หุ้นเป็นเกณฑ์</t>
  </si>
  <si>
    <t>อสังหาริมทรัพย์เพื่อการลงทุน</t>
  </si>
  <si>
    <t>สินทรัพย์ไม่มีตัวตน</t>
  </si>
  <si>
    <t>สินทรัพย์ไม่หมุนเวียนอื่น</t>
  </si>
  <si>
    <t>เจ้าหนี้การค้าและเจ้าหนี้อื่น</t>
  </si>
  <si>
    <t xml:space="preserve">      หุ้นสามัญ 5,350,000 หุ้น มูลค่าหุ้นละ 10 บาท</t>
  </si>
  <si>
    <t>ต้นทุนการให้บริการ</t>
  </si>
  <si>
    <t xml:space="preserve">      หุ้นสามัญ 5,350,000 หุ้น มูลค่าหุ้นละ 10 บาท </t>
  </si>
  <si>
    <t>อุปกรณ์</t>
  </si>
  <si>
    <t>เงินให้กู้ยืมระยะสั้นแก่กิจการที่เกี่ยวข้องกัน</t>
  </si>
  <si>
    <t>บริษัท พรีโม เซอร์วิส โซลูชั่น จำกัด และบริษัทย่อย</t>
  </si>
  <si>
    <t>งบกระแสเงินสด</t>
  </si>
  <si>
    <t>งบการเงินรวม</t>
  </si>
  <si>
    <t>งบการเงินเฉพาะกิจการ</t>
  </si>
  <si>
    <t>กระแสเงินสดจากกิจกรรมดำเนินงาน</t>
  </si>
  <si>
    <t xml:space="preserve">   จากกิจกรรมดำเนินงาน</t>
  </si>
  <si>
    <t xml:space="preserve">   ค่าเสื่อมราคาและค่าตัดจำหน่าย</t>
  </si>
  <si>
    <t xml:space="preserve">   สำรองผลประโยชน์ระยะยาวของพนักงาน</t>
  </si>
  <si>
    <t xml:space="preserve">   ค่าใช้จ่ายจากการจ่ายโดยใช้หุ้นเป็นเกณฑ์</t>
  </si>
  <si>
    <t>กำไร (ขาดทุน) จากการดำเนินงานก่อนการเปลี่ยนแปลงใน</t>
  </si>
  <si>
    <t xml:space="preserve">   สินทรัพย์และหนี้สินดำเนินงาน</t>
  </si>
  <si>
    <t xml:space="preserve">   ลูกหนี้การค้าและลูกหนี้อื่น</t>
  </si>
  <si>
    <t xml:space="preserve">   สินทรัพย์หมุนเวียนอื่น</t>
  </si>
  <si>
    <t xml:space="preserve">   สินทรัพย์ไม่หมุนเวียนอื่น</t>
  </si>
  <si>
    <t xml:space="preserve"> หนี้สินดำเนินงานเพิ่มขึ้น (ลดลง) </t>
  </si>
  <si>
    <t xml:space="preserve">   เจ้าหนี้การค้าและเจ้าหนี้อื่น</t>
  </si>
  <si>
    <t xml:space="preserve">   หนี้สินหมุนเวียนอื่น</t>
  </si>
  <si>
    <t xml:space="preserve">   จ่ายดอกเบี้ย</t>
  </si>
  <si>
    <t xml:space="preserve">   จ่ายภาษีเงินได้</t>
  </si>
  <si>
    <t>เงินสดสุทธิจาก (ใช้ไปใน) กิจกรรมดำเนินงาน</t>
  </si>
  <si>
    <t>กระแสเงินสดจากกิจกรรมลงทุน</t>
  </si>
  <si>
    <t>ซื้ออุปกรณ์</t>
  </si>
  <si>
    <t>ซื้อสินทรัพย์ไม่มีตัวตน</t>
  </si>
  <si>
    <t>งบกระแสเงินสด (ต่อ)</t>
  </si>
  <si>
    <t xml:space="preserve">กระแสเงินสดจากกิจกรรมจัดหาเงิน </t>
  </si>
  <si>
    <t>ข้อมูลกระแสเงินสดเปิดเผยเพิ่มเติม</t>
  </si>
  <si>
    <t>รายการที่ไม่ใช่เงินสด</t>
  </si>
  <si>
    <t>กำไรขาดทุน:</t>
  </si>
  <si>
    <t>งบกำไรขาดทุนเบ็ดเสร็จ</t>
  </si>
  <si>
    <t>กำไรขาดทุนเบ็ดเสร็จอื่น:</t>
  </si>
  <si>
    <t>กำไรขาดทุนเบ็ดเสร็จอื่นสำหรับปี</t>
  </si>
  <si>
    <t>กำไรขาดทุนเบ็ดเสร็จรวมสำหรับปี</t>
  </si>
  <si>
    <t>งบแสดงการเปลี่ยนแปลงส่วนของผู้ถือหุ้น (ต่อ)</t>
  </si>
  <si>
    <t>กำไรต่อหุ้น</t>
  </si>
  <si>
    <t>งบแสดงการเปลี่ยนแปลงส่วนของผู้ถือหุ้น</t>
  </si>
  <si>
    <t>องค์ประกอบอื่น</t>
  </si>
  <si>
    <t>ของส่วนของผู้ถือหุ้น</t>
  </si>
  <si>
    <t>ทุนเรือนหุ้น</t>
  </si>
  <si>
    <t>ที่ออก</t>
  </si>
  <si>
    <t>จากการจ่ายโดย</t>
  </si>
  <si>
    <t>ใช้หุ้นเป็นเกณฑ์</t>
  </si>
  <si>
    <t>ผู้ถือหุ้น</t>
  </si>
  <si>
    <t>รวมส่วนของ</t>
  </si>
  <si>
    <t xml:space="preserve">กำไรขาดทุนเบ็ดเสร็จรวมสำหรับปี </t>
  </si>
  <si>
    <t xml:space="preserve">   ยังไม่ได้จัดสรร</t>
  </si>
  <si>
    <t>รายการที่จะไม่ถูกบันทึกในส่วนของกำไรหรือขาดทุนในภายหลัง</t>
  </si>
  <si>
    <t>จัดสรรแล้ว</t>
  </si>
  <si>
    <t>ยังไม่ได้จัดสรร</t>
  </si>
  <si>
    <t>กำไรสำหรับปี</t>
  </si>
  <si>
    <t>สินค้าคงเหลือ</t>
  </si>
  <si>
    <t>ภาษีเงินได้ค้างจ่าย</t>
  </si>
  <si>
    <t>สำรองตามกฎหมาย</t>
  </si>
  <si>
    <t xml:space="preserve">   สินค้าคงเหลือ</t>
  </si>
  <si>
    <t xml:space="preserve">   หนี้สินไม่หมุนเวียนอื่น</t>
  </si>
  <si>
    <t xml:space="preserve">   ตามหลักคณิตศาสตร์ประกันภัย - สุทธิจากภาษีเงินได้</t>
  </si>
  <si>
    <t>องค์ประกอบอื่นของส่วนของผู้ถือหุ้น</t>
  </si>
  <si>
    <t>กำไรสะสม</t>
  </si>
  <si>
    <t xml:space="preserve">   กำไรส่วนที่เป็นของผู้ถือหุ้นของบริษัทฯ</t>
  </si>
  <si>
    <t>ส่วนต่างจากการเปลี่ยนแปลง</t>
  </si>
  <si>
    <t>ส่วนได้เสียในบริษัทย่อย</t>
  </si>
  <si>
    <t>โดยไม่สูญเสียการควบคุม</t>
  </si>
  <si>
    <t>รายได้จากการขาย</t>
  </si>
  <si>
    <t>สำรองส่วนทุน</t>
  </si>
  <si>
    <t>กำไรต่อหุ้นขั้นพื้นฐาน</t>
  </si>
  <si>
    <t xml:space="preserve">กำไรสำหรับปี </t>
  </si>
  <si>
    <t>กำไรก่อนภาษี</t>
  </si>
  <si>
    <t>รายการปรับกระทบยอดกำไรก่อนภาษีเป็นเงินสดรับ (จ่าย)</t>
  </si>
  <si>
    <t xml:space="preserve"> เงินสดจาก (ใช้ไปใน) กิจกรรมดำเนินงาน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</si>
  <si>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</si>
  <si>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</si>
  <si>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>ยอดคงเหลือ ณ วันที่ 1 มกราคม 2563</t>
  </si>
  <si>
    <t>ยอดคงเหลือ ณ วันที่ 31 ธันวาคม 2563</t>
  </si>
  <si>
    <t>สินทรัพย์สิทธิการใช้</t>
  </si>
  <si>
    <t>ส่วนของหนี้สินตามสัญญาเช่าที่ถึงกำหนดชำระภายในหนึ่งปี</t>
  </si>
  <si>
    <t>หนี้สินตามสัญญาเช่า - สุทธิจากส่วนที่ถึง</t>
  </si>
  <si>
    <t xml:space="preserve">   กำหนดชำระภายในหนึ่งปี</t>
  </si>
  <si>
    <t xml:space="preserve">   จัดสรรแล้ว - สำรองตามกฎหมาย</t>
  </si>
  <si>
    <t xml:space="preserve">      - บริษัทฯ</t>
  </si>
  <si>
    <t xml:space="preserve">      - บริษัทย่อย</t>
  </si>
  <si>
    <t>รายได้เงินปันผล</t>
  </si>
  <si>
    <t>รายได้ทางการเงิน</t>
  </si>
  <si>
    <t>ต้นทุนทางการเงิน</t>
  </si>
  <si>
    <t xml:space="preserve">   รายได้เงินปันผล</t>
  </si>
  <si>
    <t xml:space="preserve">   รายได้ทางการเงิน</t>
  </si>
  <si>
    <t xml:space="preserve">   ต้นทุนทางการเงิน</t>
  </si>
  <si>
    <t>หนี้สินไม่หมุนเวียนอื่น</t>
  </si>
  <si>
    <t>เงินปันผลจ่าย</t>
  </si>
  <si>
    <t>เงินให้กู้ยืมระยะสั้นแก่กิจการที่เกี่ยวข้องกันลดลง</t>
  </si>
  <si>
    <t xml:space="preserve">เงินสดรับจากการจำหน่ายเงินลงทุนในบริษัทย่อย </t>
  </si>
  <si>
    <t>เงินสดรับจากการจำหน่ายอุปกรณ์</t>
  </si>
  <si>
    <t>กำไรจากการดำเนินงาน</t>
  </si>
  <si>
    <t>เงินสดสุทธิใช้ไปในกิจกรรมจัดหาเงิน</t>
  </si>
  <si>
    <t>บริษัทฯ</t>
  </si>
  <si>
    <t>บริษัทย่อย</t>
  </si>
  <si>
    <t>จัดสรรแล้ว - สำรองตามกฎหมาย</t>
  </si>
  <si>
    <t>ต้นทุนขาย</t>
  </si>
  <si>
    <t>เงินสดรับจากเงินปันผล</t>
  </si>
  <si>
    <t>เงินสดรับจากดอกเบี้ย</t>
  </si>
  <si>
    <t>จ่ายเงินปันผล</t>
  </si>
  <si>
    <t>เงินสดและรายการเทียบเท่าเงินสดเพิ่มขึ้น (ลดลง) สุทธิ</t>
  </si>
  <si>
    <t>ชำระคืนเงินต้นของหนี้สินตามสัญญาเช่า</t>
  </si>
  <si>
    <t xml:space="preserve">   ค่าเผื่อผลขาดทุนด้านเครดิตที่คาดว่าจะเกิดขึ้น</t>
  </si>
  <si>
    <t>ณ วันที่ 31 ธันวาคม 2564</t>
  </si>
  <si>
    <t>สำหรับปีสิ้นสุดวันที่ 31 ธันวาคม 2564</t>
  </si>
  <si>
    <t>ยอดคงเหลือ ณ วันที่ 1 มกราคม 2564</t>
  </si>
  <si>
    <t>ยอดคงเหลือ ณ วันที่ 31 ธันวาคม 2564</t>
  </si>
  <si>
    <t xml:space="preserve">   จ่ายสำรองผลประโยชน์ระยะยาวของพนักงาน</t>
  </si>
  <si>
    <t>ค่าใช้จ่ายภาษีเงินได้</t>
  </si>
  <si>
    <t>ผลกำไรจากการประมาณการ</t>
  </si>
  <si>
    <t xml:space="preserve">   กำไรจากการจำหน่ายอุปกรณ์</t>
  </si>
  <si>
    <t>17, 21</t>
  </si>
  <si>
    <t>เงินสดจ่ายจากการลงทุนในบริษัทย่อย</t>
  </si>
  <si>
    <t>เงินสดสุทธิจาก (ใช้ไปใน) กิจกรรมลงทุน</t>
  </si>
  <si>
    <t>กำไรก่อนค่าใช้จ่ายภาษีเงินได้</t>
  </si>
  <si>
    <t xml:space="preserve">   เจ้าหนี้อื่นจากการซื้ออุปกรณ์เพิ่มขึ้น (ลดลง)</t>
  </si>
  <si>
    <t xml:space="preserve">   สิทธิการใช้เพิ่มขึ้นจากสัญญาเช่า</t>
  </si>
  <si>
    <t>- สำรองตามกฎหมาย</t>
  </si>
  <si>
    <t xml:space="preserve"> สินทรัพย์ดำเนินงาน (เพิ่มขึ้น) ลดลง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</si>
</sst>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.00_);_(* \(#,##0.00\);_(* &quot;-&quot;_);_(@_)"/>
    <numFmt numFmtId="165" formatCode="_(* #,##0_);_(* \(#,##0\);_(* &quot;-&quot;??_);_(@_)"/>
  </numFmts>
  <fonts count="14" x14ac:knownFonts="1">
    <font>
      <sz val="10"/>
      <color theme="1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b/>
      <sz val="16"/>
      <color theme="1"/>
      <name val="Angsana New"/>
      <family val="1"/>
    </font>
    <font>
      <sz val="10"/>
      <color theme="1"/>
      <name val="Arial"/>
      <family val="2"/>
    </font>
    <font>
      <sz val="16"/>
      <color theme="1"/>
      <name val="Angsana New"/>
      <family val="1"/>
    </font>
    <font>
      <i/>
      <sz val="16"/>
      <color theme="1"/>
      <name val="Angsana New"/>
      <family val="1"/>
    </font>
    <font>
      <u/>
      <sz val="16"/>
      <color theme="1"/>
      <name val="Angsana New"/>
      <family val="1"/>
    </font>
    <font>
      <sz val="14"/>
      <color theme="1"/>
      <name val="Angsana New"/>
      <family val="1"/>
    </font>
    <font>
      <sz val="8"/>
      <name val="Angsana New"/>
      <family val="1"/>
    </font>
    <font>
      <sz val="12"/>
      <name val="EucrosiaUPC"/>
      <family val="1"/>
      <charset val="22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6" fillId="0" borderId="0" applyFont="0" applyFill="0" applyBorder="0" applyAlignment="0" applyProtection="0"/>
    <xf numFmtId="40" fontId="12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35">
    <xf numFmtId="0" fontId="0" fillId="0" borderId="0" xfId="0"/>
    <xf numFmtId="37" fontId="2" fillId="0" borderId="0" xfId="0" applyNumberFormat="1" applyFont="1" applyFill="1" applyAlignment="1">
      <alignment horizontal="centerContinuous" vertical="center"/>
    </xf>
    <xf numFmtId="37" fontId="2" fillId="0" borderId="0" xfId="0" applyNumberFormat="1" applyFont="1" applyFill="1" applyAlignment="1">
      <alignment horizontal="left" vertical="center"/>
    </xf>
    <xf numFmtId="37" fontId="1" fillId="0" borderId="0" xfId="0" applyNumberFormat="1" applyFont="1" applyFill="1" applyBorder="1" applyAlignment="1">
      <alignment horizontal="left"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" vertical="center"/>
    </xf>
    <xf numFmtId="37" fontId="1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horizontal="center" vertical="center"/>
    </xf>
    <xf numFmtId="37" fontId="2" fillId="0" borderId="0" xfId="0" applyNumberFormat="1" applyFont="1" applyFill="1" applyBorder="1" applyAlignment="1">
      <alignment vertical="center"/>
    </xf>
    <xf numFmtId="3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horizontal="centerContinuous" vertical="center"/>
    </xf>
    <xf numFmtId="41" fontId="7" fillId="0" borderId="0" xfId="0" applyNumberFormat="1" applyFont="1" applyFill="1" applyAlignment="1">
      <alignment horizontal="right" vertical="center"/>
    </xf>
    <xf numFmtId="37" fontId="7" fillId="0" borderId="0" xfId="0" applyNumberFormat="1" applyFont="1" applyFill="1" applyAlignment="1">
      <alignment horizontal="left" vertical="center"/>
    </xf>
    <xf numFmtId="37" fontId="7" fillId="0" borderId="0" xfId="0" applyNumberFormat="1" applyFont="1" applyFill="1" applyAlignment="1">
      <alignment vertical="center"/>
    </xf>
    <xf numFmtId="37" fontId="7" fillId="0" borderId="0" xfId="0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37" fontId="5" fillId="0" borderId="0" xfId="0" applyNumberFormat="1" applyFont="1" applyFill="1" applyAlignment="1">
      <alignment vertical="center"/>
    </xf>
    <xf numFmtId="41" fontId="7" fillId="0" borderId="2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Alignment="1">
      <alignment vertical="center"/>
    </xf>
    <xf numFmtId="41" fontId="7" fillId="0" borderId="0" xfId="0" applyNumberFormat="1" applyFont="1" applyFill="1" applyAlignment="1">
      <alignment vertical="center"/>
    </xf>
    <xf numFmtId="41" fontId="7" fillId="0" borderId="3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Border="1" applyAlignment="1">
      <alignment vertical="center"/>
    </xf>
    <xf numFmtId="37" fontId="7" fillId="0" borderId="0" xfId="0" applyNumberFormat="1" applyFont="1" applyFill="1" applyBorder="1" applyAlignment="1">
      <alignment vertical="center"/>
    </xf>
    <xf numFmtId="37" fontId="7" fillId="0" borderId="0" xfId="0" applyNumberFormat="1" applyFont="1" applyFill="1" applyAlignment="1">
      <alignment horizontal="centerContinuous" vertical="center"/>
    </xf>
    <xf numFmtId="164" fontId="7" fillId="0" borderId="0" xfId="0" applyNumberFormat="1" applyFont="1" applyFill="1" applyAlignment="1">
      <alignment horizontal="centerContinuous" vertical="center"/>
    </xf>
    <xf numFmtId="37" fontId="5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Alignment="1">
      <alignment vertical="center"/>
    </xf>
    <xf numFmtId="37" fontId="5" fillId="0" borderId="0" xfId="0" applyNumberFormat="1" applyFont="1" applyFill="1" applyAlignment="1">
      <alignment horizontal="left" vertical="center"/>
    </xf>
    <xf numFmtId="164" fontId="7" fillId="0" borderId="0" xfId="0" applyNumberFormat="1" applyFont="1" applyFill="1" applyAlignment="1">
      <alignment horizontal="center" vertical="center"/>
    </xf>
    <xf numFmtId="41" fontId="7" fillId="0" borderId="1" xfId="0" applyNumberFormat="1" applyFont="1" applyFill="1" applyBorder="1" applyAlignment="1">
      <alignment horizontal="right" vertical="center"/>
    </xf>
    <xf numFmtId="37" fontId="5" fillId="0" borderId="0" xfId="0" quotePrefix="1" applyNumberFormat="1" applyFont="1" applyFill="1" applyAlignment="1">
      <alignment horizontal="left" vertical="center"/>
    </xf>
    <xf numFmtId="37" fontId="7" fillId="0" borderId="4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horizontal="center" vertical="center"/>
    </xf>
    <xf numFmtId="41" fontId="7" fillId="0" borderId="1" xfId="0" applyNumberFormat="1" applyFont="1" applyFill="1" applyBorder="1" applyAlignment="1">
      <alignment vertical="center"/>
    </xf>
    <xf numFmtId="37" fontId="7" fillId="0" borderId="0" xfId="0" applyNumberFormat="1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vertical="center"/>
    </xf>
    <xf numFmtId="37" fontId="7" fillId="0" borderId="0" xfId="0" quotePrefix="1" applyNumberFormat="1" applyFont="1" applyFill="1" applyBorder="1" applyAlignment="1">
      <alignment vertical="center"/>
    </xf>
    <xf numFmtId="41" fontId="7" fillId="0" borderId="2" xfId="0" applyNumberFormat="1" applyFont="1" applyFill="1" applyBorder="1" applyAlignment="1">
      <alignment vertical="center"/>
    </xf>
    <xf numFmtId="41" fontId="7" fillId="0" borderId="3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/>
    </xf>
    <xf numFmtId="41" fontId="10" fillId="0" borderId="0" xfId="0" applyNumberFormat="1" applyFont="1" applyFill="1" applyAlignment="1">
      <alignment horizontal="right" vertical="center"/>
    </xf>
    <xf numFmtId="0" fontId="2" fillId="0" borderId="0" xfId="0" quotePrefix="1" applyNumberFormat="1" applyFont="1" applyFill="1" applyBorder="1" applyAlignment="1">
      <alignment horizontal="center" vertical="center"/>
    </xf>
    <xf numFmtId="41" fontId="7" fillId="0" borderId="0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centerContinuous" vertical="center"/>
    </xf>
    <xf numFmtId="164" fontId="2" fillId="0" borderId="0" xfId="0" applyNumberFormat="1" applyFont="1" applyFill="1" applyBorder="1" applyAlignment="1">
      <alignment vertical="center"/>
    </xf>
    <xf numFmtId="164" fontId="7" fillId="0" borderId="0" xfId="0" applyNumberFormat="1" applyFont="1" applyFill="1" applyBorder="1" applyAlignment="1">
      <alignment horizontal="centerContinuous" vertical="center"/>
    </xf>
    <xf numFmtId="164" fontId="7" fillId="0" borderId="0" xfId="0" applyNumberFormat="1" applyFont="1" applyFill="1" applyBorder="1" applyAlignment="1">
      <alignment horizontal="center" vertical="center"/>
    </xf>
    <xf numFmtId="41" fontId="10" fillId="0" borderId="0" xfId="0" applyNumberFormat="1" applyFont="1" applyFill="1" applyBorder="1" applyAlignment="1">
      <alignment horizontal="right" vertical="center"/>
    </xf>
    <xf numFmtId="0" fontId="7" fillId="0" borderId="0" xfId="0" quotePrefix="1" applyNumberFormat="1" applyFont="1" applyFill="1" applyBorder="1" applyAlignment="1">
      <alignment horizontal="center" vertical="center"/>
    </xf>
    <xf numFmtId="0" fontId="5" fillId="0" borderId="0" xfId="0" applyNumberFormat="1" applyFont="1" applyFill="1" applyAlignment="1">
      <alignment vertical="center"/>
    </xf>
    <xf numFmtId="37" fontId="5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38" fontId="2" fillId="0" borderId="0" xfId="0" applyNumberFormat="1" applyFont="1" applyFill="1" applyAlignment="1">
      <alignment vertical="center"/>
    </xf>
    <xf numFmtId="38" fontId="2" fillId="0" borderId="0" xfId="0" applyNumberFormat="1" applyFont="1" applyFill="1" applyAlignment="1">
      <alignment horizontal="right" vertical="center"/>
    </xf>
    <xf numFmtId="38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41" fontId="2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vertical="center"/>
    </xf>
    <xf numFmtId="41" fontId="2" fillId="0" borderId="0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right" vertical="center"/>
    </xf>
    <xf numFmtId="41" fontId="2" fillId="0" borderId="0" xfId="0" applyNumberFormat="1" applyFont="1" applyFill="1" applyBorder="1" applyAlignment="1">
      <alignment horizontal="right" vertical="center"/>
    </xf>
    <xf numFmtId="0" fontId="1" fillId="0" borderId="0" xfId="0" applyNumberFormat="1" applyFont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41" fontId="2" fillId="0" borderId="3" xfId="0" applyNumberFormat="1" applyFont="1" applyFill="1" applyBorder="1" applyAlignment="1">
      <alignment horizontal="center" vertical="center"/>
    </xf>
    <xf numFmtId="37" fontId="1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vertical="center"/>
    </xf>
    <xf numFmtId="39" fontId="2" fillId="0" borderId="0" xfId="0" applyNumberFormat="1" applyFont="1" applyFill="1" applyBorder="1" applyAlignment="1">
      <alignment vertical="center"/>
    </xf>
    <xf numFmtId="37" fontId="8" fillId="0" borderId="0" xfId="0" applyNumberFormat="1" applyFont="1" applyFill="1" applyAlignment="1">
      <alignment vertical="center"/>
    </xf>
    <xf numFmtId="164" fontId="7" fillId="0" borderId="3" xfId="0" applyNumberFormat="1" applyFont="1" applyFill="1" applyBorder="1" applyAlignment="1">
      <alignment vertical="center"/>
    </xf>
    <xf numFmtId="37" fontId="2" fillId="0" borderId="0" xfId="0" applyNumberFormat="1" applyFont="1" applyFill="1" applyBorder="1" applyAlignment="1">
      <alignment horizontal="centerContinuous" vertical="center"/>
    </xf>
    <xf numFmtId="0" fontId="3" fillId="0" borderId="0" xfId="0" quotePrefix="1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38" fontId="5" fillId="0" borderId="0" xfId="0" applyNumberFormat="1" applyFont="1" applyFill="1" applyAlignment="1">
      <alignment vertical="center"/>
    </xf>
    <xf numFmtId="37" fontId="4" fillId="0" borderId="0" xfId="0" quotePrefix="1" applyNumberFormat="1" applyFont="1" applyFill="1" applyAlignment="1" applyProtection="1">
      <alignment horizontal="center" vertical="center"/>
    </xf>
    <xf numFmtId="0" fontId="2" fillId="0" borderId="0" xfId="0" applyNumberFormat="1" applyFont="1" applyFill="1" applyBorder="1" applyAlignment="1">
      <alignment vertical="center"/>
    </xf>
    <xf numFmtId="0" fontId="1" fillId="0" borderId="0" xfId="0" applyFont="1" applyFill="1" applyAlignment="1" applyProtection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quotePrefix="1" applyFont="1" applyFill="1" applyAlignment="1">
      <alignment horizontal="center" vertical="center"/>
    </xf>
    <xf numFmtId="0" fontId="1" fillId="0" borderId="0" xfId="0" quotePrefix="1" applyFont="1" applyFill="1" applyAlignment="1">
      <alignment horizontal="center" vertical="center"/>
    </xf>
    <xf numFmtId="0" fontId="2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1" quotePrefix="1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41" fontId="2" fillId="0" borderId="0" xfId="1" applyNumberFormat="1" applyFont="1" applyFill="1" applyAlignment="1">
      <alignment horizontal="right" vertical="center"/>
    </xf>
    <xf numFmtId="41" fontId="2" fillId="0" borderId="1" xfId="1" applyNumberFormat="1" applyFont="1" applyFill="1" applyBorder="1" applyAlignment="1">
      <alignment horizontal="right" vertical="center"/>
    </xf>
    <xf numFmtId="41" fontId="2" fillId="0" borderId="0" xfId="1" applyNumberFormat="1" applyFont="1" applyFill="1" applyBorder="1" applyAlignment="1">
      <alignment horizontal="right" vertical="center"/>
    </xf>
    <xf numFmtId="0" fontId="2" fillId="0" borderId="0" xfId="0" quotePrefix="1" applyFont="1" applyFill="1" applyAlignment="1">
      <alignment horizontal="left" vertical="center"/>
    </xf>
    <xf numFmtId="41" fontId="2" fillId="0" borderId="0" xfId="0" quotePrefix="1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2" fillId="0" borderId="0" xfId="0" applyFont="1" applyFill="1" applyBorder="1" applyAlignment="1">
      <alignment horizontal="left" vertical="center"/>
    </xf>
    <xf numFmtId="41" fontId="2" fillId="0" borderId="2" xfId="1" applyNumberFormat="1" applyFont="1" applyFill="1" applyBorder="1" applyAlignment="1">
      <alignment horizontal="right" vertical="center"/>
    </xf>
    <xf numFmtId="0" fontId="1" fillId="0" borderId="0" xfId="0" quotePrefix="1" applyFont="1" applyFill="1" applyAlignment="1">
      <alignment horizontal="left" vertical="center"/>
    </xf>
    <xf numFmtId="41" fontId="2" fillId="0" borderId="5" xfId="1" applyNumberFormat="1" applyFont="1" applyFill="1" applyBorder="1" applyAlignment="1">
      <alignment horizontal="right" vertical="center"/>
    </xf>
    <xf numFmtId="37" fontId="2" fillId="0" borderId="0" xfId="0" applyNumberFormat="1" applyFont="1" applyFill="1" applyBorder="1" applyAlignment="1">
      <alignment horizontal="right" vertical="center"/>
    </xf>
    <xf numFmtId="37" fontId="7" fillId="0" borderId="0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37" fontId="1" fillId="0" borderId="0" xfId="0" applyNumberFormat="1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2" fillId="0" borderId="0" xfId="0" applyNumberFormat="1" applyFont="1" applyFill="1" applyBorder="1" applyAlignment="1">
      <alignment horizontal="left" vertical="center"/>
    </xf>
    <xf numFmtId="38" fontId="1" fillId="0" borderId="0" xfId="0" applyNumberFormat="1" applyFont="1" applyFill="1" applyBorder="1" applyAlignment="1">
      <alignment vertical="center"/>
    </xf>
    <xf numFmtId="38" fontId="2" fillId="0" borderId="0" xfId="0" applyNumberFormat="1" applyFont="1" applyFill="1" applyBorder="1" applyAlignment="1">
      <alignment horizontal="center" vertical="center"/>
    </xf>
    <xf numFmtId="38" fontId="1" fillId="0" borderId="0" xfId="0" applyNumberFormat="1" applyFont="1" applyFill="1" applyBorder="1" applyAlignment="1">
      <alignment horizontal="center" vertical="center"/>
    </xf>
    <xf numFmtId="38" fontId="2" fillId="0" borderId="1" xfId="0" applyNumberFormat="1" applyFont="1" applyFill="1" applyBorder="1" applyAlignment="1">
      <alignment horizontal="center" vertical="center"/>
    </xf>
    <xf numFmtId="41" fontId="2" fillId="0" borderId="5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center" vertical="center"/>
    </xf>
    <xf numFmtId="37" fontId="7" fillId="0" borderId="0" xfId="0" applyNumberFormat="1" applyFont="1" applyFill="1" applyBorder="1" applyAlignment="1">
      <alignment horizontal="right" vertical="center"/>
    </xf>
    <xf numFmtId="0" fontId="9" fillId="0" borderId="0" xfId="0" applyNumberFormat="1" applyFont="1" applyFill="1" applyBorder="1" applyAlignment="1">
      <alignment horizontal="centerContinuous" vertic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center" vertical="center"/>
    </xf>
    <xf numFmtId="37" fontId="7" fillId="0" borderId="1" xfId="0" applyNumberFormat="1" applyFont="1" applyFill="1" applyBorder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37" fontId="2" fillId="0" borderId="0" xfId="0" applyNumberFormat="1" applyFont="1" applyFill="1" applyBorder="1" applyAlignment="1">
      <alignment horizontal="right" vertical="center"/>
    </xf>
    <xf numFmtId="37" fontId="7" fillId="0" borderId="0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40" fontId="1" fillId="0" borderId="0" xfId="2" quotePrefix="1" applyFont="1" applyFill="1" applyAlignment="1" applyProtection="1">
      <alignment horizontal="left" vertical="center"/>
    </xf>
    <xf numFmtId="38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2" fillId="0" borderId="0" xfId="0" quotePrefix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/>
    </xf>
    <xf numFmtId="165" fontId="2" fillId="0" borderId="6" xfId="0" applyNumberFormat="1" applyFont="1" applyFill="1" applyBorder="1" applyAlignment="1">
      <alignment horizontal="center" vertical="center"/>
    </xf>
    <xf numFmtId="165" fontId="2" fillId="0" borderId="1" xfId="0" quotePrefix="1" applyNumberFormat="1" applyFont="1" applyFill="1" applyBorder="1" applyAlignment="1">
      <alignment horizontal="center" vertical="center"/>
    </xf>
  </cellXfs>
  <cellStyles count="4">
    <cellStyle name="Comma" xfId="1" builtinId="3"/>
    <cellStyle name="Comma 2" xfId="2" xr:uid="{00000000-0005-0000-0000-000001000000}"/>
    <cellStyle name="Comma 3" xfId="3" xr:uid="{F8046646-345B-4A56-8DBD-A8085E64737E}"/>
    <cellStyle name="Normal" xfId="0" builtinId="0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Q93"/>
  <sheetViews>
    <sheetView showGridLines="0" view="pageBreakPreview" topLeftCell="A19" zoomScaleNormal="100" zoomScaleSheetLayoutView="100" workbookViewId="0">
      <selection activeCell="B25" sqref="B25"/>
    </sheetView>
  </sheetViews>
  <sheetFormatPr defaultColWidth="10.85546875" defaultRowHeight="22.5" customHeight="1" x14ac:dyDescent="0.2"/>
  <cols>
    <col min="1" max="1" width="18.7109375" style="7" customWidth="1"/>
    <col min="2" max="2" width="8.140625" style="7" customWidth="1"/>
    <col min="3" max="3" width="13" style="7" customWidth="1"/>
    <col min="4" max="4" width="7.28515625" style="7" customWidth="1"/>
    <col min="5" max="5" width="7" style="7" customWidth="1"/>
    <col min="6" max="6" width="1.28515625" style="7" customWidth="1"/>
    <col min="7" max="7" width="13.7109375" style="11" customWidth="1"/>
    <col min="8" max="8" width="1.28515625" style="7" customWidth="1"/>
    <col min="9" max="9" width="13.7109375" style="11" customWidth="1"/>
    <col min="10" max="10" width="1.28515625" style="47" customWidth="1"/>
    <col min="11" max="11" width="13.7109375" style="11" customWidth="1"/>
    <col min="12" max="12" width="1.28515625" style="7" customWidth="1"/>
    <col min="13" max="13" width="13.7109375" style="11" customWidth="1"/>
    <col min="14" max="15" width="11.5703125" style="7" bestFit="1" customWidth="1"/>
    <col min="16" max="16384" width="10.85546875" style="7"/>
  </cols>
  <sheetData>
    <row r="1" spans="1:13" s="2" customFormat="1" ht="22.5" customHeight="1" x14ac:dyDescent="0.2">
      <c r="A1" s="106" t="s">
        <v>53</v>
      </c>
      <c r="B1" s="1"/>
      <c r="C1" s="1"/>
      <c r="D1" s="1"/>
      <c r="E1" s="1"/>
      <c r="F1" s="1"/>
      <c r="G1" s="12"/>
      <c r="H1" s="1"/>
      <c r="I1" s="12"/>
      <c r="J1" s="46"/>
      <c r="K1" s="12"/>
      <c r="L1" s="1"/>
      <c r="M1" s="12"/>
    </row>
    <row r="2" spans="1:13" s="2" customFormat="1" ht="22.5" customHeight="1" x14ac:dyDescent="0.2">
      <c r="A2" s="107" t="s">
        <v>28</v>
      </c>
      <c r="B2" s="1"/>
      <c r="C2" s="1"/>
      <c r="D2" s="1"/>
      <c r="E2" s="1"/>
      <c r="F2" s="1"/>
      <c r="G2" s="12"/>
      <c r="H2" s="1"/>
      <c r="I2" s="12"/>
      <c r="J2" s="46"/>
      <c r="K2" s="12"/>
      <c r="L2" s="1"/>
      <c r="M2" s="12"/>
    </row>
    <row r="3" spans="1:13" s="2" customFormat="1" ht="22.5" customHeight="1" x14ac:dyDescent="0.2">
      <c r="A3" s="3" t="s">
        <v>155</v>
      </c>
      <c r="B3" s="1"/>
      <c r="C3" s="1"/>
      <c r="D3" s="1"/>
      <c r="E3" s="1"/>
      <c r="F3" s="1"/>
      <c r="G3" s="12"/>
      <c r="H3" s="1"/>
      <c r="I3" s="12"/>
      <c r="J3" s="46"/>
      <c r="K3" s="12"/>
      <c r="L3" s="1"/>
      <c r="M3" s="12"/>
    </row>
    <row r="4" spans="1:13" s="2" customFormat="1" ht="22.5" customHeight="1" x14ac:dyDescent="0.2">
      <c r="A4" s="123" t="s">
        <v>0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</row>
    <row r="5" spans="1:13" s="2" customFormat="1" ht="22.5" customHeight="1" x14ac:dyDescent="0.2">
      <c r="A5" s="103"/>
      <c r="B5" s="103"/>
      <c r="C5" s="103"/>
      <c r="D5" s="103"/>
      <c r="E5" s="103"/>
      <c r="F5" s="103"/>
      <c r="G5" s="122" t="s">
        <v>55</v>
      </c>
      <c r="H5" s="122"/>
      <c r="I5" s="122"/>
      <c r="J5" s="103"/>
      <c r="K5" s="122" t="s">
        <v>56</v>
      </c>
      <c r="L5" s="122"/>
      <c r="M5" s="122"/>
    </row>
    <row r="6" spans="1:13" s="4" customFormat="1" ht="22.5" customHeight="1" x14ac:dyDescent="0.2">
      <c r="E6" s="41" t="s">
        <v>1</v>
      </c>
      <c r="F6" s="41"/>
      <c r="G6" s="78">
        <v>2564</v>
      </c>
      <c r="H6" s="5"/>
      <c r="I6" s="78">
        <v>2563</v>
      </c>
      <c r="J6" s="44"/>
      <c r="K6" s="78">
        <v>2564</v>
      </c>
      <c r="L6" s="5"/>
      <c r="M6" s="78">
        <v>2563</v>
      </c>
    </row>
    <row r="7" spans="1:13" ht="22.5" customHeight="1" x14ac:dyDescent="0.2">
      <c r="A7" s="6" t="s">
        <v>2</v>
      </c>
    </row>
    <row r="8" spans="1:13" ht="22.5" customHeight="1" x14ac:dyDescent="0.2">
      <c r="A8" s="6" t="s">
        <v>3</v>
      </c>
      <c r="C8" s="8"/>
      <c r="D8" s="8"/>
    </row>
    <row r="9" spans="1:13" ht="22.5" customHeight="1" x14ac:dyDescent="0.2">
      <c r="A9" s="14" t="s">
        <v>4</v>
      </c>
      <c r="B9" s="15"/>
      <c r="C9" s="16"/>
      <c r="D9" s="16"/>
      <c r="E9" s="17">
        <v>7</v>
      </c>
      <c r="F9" s="17"/>
      <c r="G9" s="13">
        <v>91985445</v>
      </c>
      <c r="I9" s="13">
        <v>50621463</v>
      </c>
      <c r="J9" s="45"/>
      <c r="K9" s="13">
        <v>24105667</v>
      </c>
      <c r="L9" s="15"/>
      <c r="M9" s="13">
        <v>16172398</v>
      </c>
    </row>
    <row r="10" spans="1:13" ht="22.5" customHeight="1" x14ac:dyDescent="0.2">
      <c r="A10" s="14" t="s">
        <v>33</v>
      </c>
      <c r="B10" s="15"/>
      <c r="C10" s="16"/>
      <c r="D10" s="16"/>
      <c r="E10" s="17">
        <v>8</v>
      </c>
      <c r="F10" s="17"/>
      <c r="G10" s="13">
        <v>122726462</v>
      </c>
      <c r="I10" s="13">
        <v>54611937</v>
      </c>
      <c r="J10" s="45"/>
      <c r="K10" s="13">
        <v>3149523</v>
      </c>
      <c r="L10" s="15"/>
      <c r="M10" s="13">
        <v>10257275</v>
      </c>
    </row>
    <row r="11" spans="1:13" ht="22.5" customHeight="1" x14ac:dyDescent="0.2">
      <c r="A11" s="14" t="s">
        <v>52</v>
      </c>
      <c r="B11" s="15"/>
      <c r="C11" s="16"/>
      <c r="D11" s="16"/>
      <c r="E11" s="17">
        <v>6</v>
      </c>
      <c r="F11" s="17"/>
      <c r="G11" s="13">
        <v>0</v>
      </c>
      <c r="I11" s="13">
        <v>0</v>
      </c>
      <c r="J11" s="45"/>
      <c r="K11" s="13">
        <v>6000000</v>
      </c>
      <c r="L11" s="17"/>
      <c r="M11" s="13">
        <v>12500000</v>
      </c>
    </row>
    <row r="12" spans="1:13" ht="22.5" customHeight="1" x14ac:dyDescent="0.2">
      <c r="A12" s="14" t="s">
        <v>102</v>
      </c>
      <c r="B12" s="15"/>
      <c r="C12" s="16"/>
      <c r="D12" s="16"/>
      <c r="E12" s="17"/>
      <c r="F12" s="17"/>
      <c r="G12" s="13">
        <v>8451391</v>
      </c>
      <c r="I12" s="13">
        <v>3057161</v>
      </c>
      <c r="J12" s="45"/>
      <c r="K12" s="13">
        <v>0</v>
      </c>
      <c r="L12" s="17"/>
      <c r="M12" s="13">
        <v>0</v>
      </c>
    </row>
    <row r="13" spans="1:13" ht="22.5" customHeight="1" x14ac:dyDescent="0.2">
      <c r="A13" s="14" t="s">
        <v>5</v>
      </c>
      <c r="B13" s="15"/>
      <c r="C13" s="16"/>
      <c r="D13" s="16"/>
      <c r="E13" s="17">
        <v>9</v>
      </c>
      <c r="F13" s="17"/>
      <c r="G13" s="13">
        <v>17672533</v>
      </c>
      <c r="I13" s="13">
        <v>7123649</v>
      </c>
      <c r="J13" s="45"/>
      <c r="K13" s="13">
        <v>3222503</v>
      </c>
      <c r="L13" s="17"/>
      <c r="M13" s="13">
        <v>2526471</v>
      </c>
    </row>
    <row r="14" spans="1:13" ht="22.5" customHeight="1" x14ac:dyDescent="0.2">
      <c r="A14" s="18" t="s">
        <v>6</v>
      </c>
      <c r="B14" s="15"/>
      <c r="C14" s="15"/>
      <c r="D14" s="15"/>
      <c r="E14" s="17"/>
      <c r="F14" s="17"/>
      <c r="G14" s="19">
        <f>SUM(G9:G13)</f>
        <v>240835831</v>
      </c>
      <c r="H14" s="17"/>
      <c r="I14" s="19">
        <f>SUM(I9:I13)</f>
        <v>115414210</v>
      </c>
      <c r="J14" s="45"/>
      <c r="K14" s="19">
        <f>SUM(K9:K13)</f>
        <v>36477693</v>
      </c>
      <c r="L14" s="17"/>
      <c r="M14" s="19">
        <f>SUM(M9:M13)</f>
        <v>41456144</v>
      </c>
    </row>
    <row r="15" spans="1:13" ht="22.5" customHeight="1" x14ac:dyDescent="0.2">
      <c r="A15" s="18" t="s">
        <v>34</v>
      </c>
      <c r="B15" s="15"/>
      <c r="C15" s="16"/>
      <c r="D15" s="16"/>
      <c r="E15" s="15"/>
      <c r="F15" s="15"/>
      <c r="G15" s="20"/>
      <c r="H15" s="15"/>
      <c r="I15" s="20"/>
      <c r="J15" s="23"/>
      <c r="K15" s="20"/>
      <c r="L15" s="15"/>
      <c r="M15" s="20"/>
    </row>
    <row r="16" spans="1:13" ht="22.5" customHeight="1" x14ac:dyDescent="0.2">
      <c r="A16" s="15" t="s">
        <v>41</v>
      </c>
      <c r="B16" s="15"/>
      <c r="C16" s="16"/>
      <c r="D16" s="16"/>
      <c r="E16" s="17">
        <v>10</v>
      </c>
      <c r="F16" s="17"/>
      <c r="G16" s="21">
        <v>0</v>
      </c>
      <c r="H16" s="15"/>
      <c r="I16" s="21">
        <v>0</v>
      </c>
      <c r="J16" s="37"/>
      <c r="K16" s="21">
        <v>24337960</v>
      </c>
      <c r="L16" s="15"/>
      <c r="M16" s="21">
        <v>13837990</v>
      </c>
    </row>
    <row r="17" spans="1:13" ht="22.5" customHeight="1" x14ac:dyDescent="0.2">
      <c r="A17" s="15" t="s">
        <v>44</v>
      </c>
      <c r="B17" s="15"/>
      <c r="C17" s="16"/>
      <c r="D17" s="16"/>
      <c r="E17" s="17">
        <v>11</v>
      </c>
      <c r="F17" s="17"/>
      <c r="G17" s="21">
        <v>9513192</v>
      </c>
      <c r="H17" s="15"/>
      <c r="I17" s="21">
        <v>10174306</v>
      </c>
      <c r="J17" s="37"/>
      <c r="K17" s="21">
        <v>9513192</v>
      </c>
      <c r="L17" s="15"/>
      <c r="M17" s="21">
        <v>10174306</v>
      </c>
    </row>
    <row r="18" spans="1:13" ht="22.5" customHeight="1" x14ac:dyDescent="0.2">
      <c r="A18" s="15" t="s">
        <v>51</v>
      </c>
      <c r="B18" s="15"/>
      <c r="C18" s="16"/>
      <c r="D18" s="16"/>
      <c r="E18" s="17">
        <v>12</v>
      </c>
      <c r="F18" s="17"/>
      <c r="G18" s="21">
        <v>4908731</v>
      </c>
      <c r="H18" s="15"/>
      <c r="I18" s="21">
        <v>3147430</v>
      </c>
      <c r="J18" s="37"/>
      <c r="K18" s="21">
        <v>858303</v>
      </c>
      <c r="L18" s="15"/>
      <c r="M18" s="21">
        <v>924325</v>
      </c>
    </row>
    <row r="19" spans="1:13" ht="22.5" customHeight="1" x14ac:dyDescent="0.2">
      <c r="A19" s="15" t="s">
        <v>125</v>
      </c>
      <c r="B19" s="15"/>
      <c r="C19" s="16"/>
      <c r="D19" s="16"/>
      <c r="E19" s="17">
        <v>15</v>
      </c>
      <c r="F19" s="17"/>
      <c r="G19" s="21">
        <v>7192643</v>
      </c>
      <c r="H19" s="15"/>
      <c r="I19" s="21">
        <v>9582766</v>
      </c>
      <c r="J19" s="37"/>
      <c r="K19" s="21">
        <v>3387950</v>
      </c>
      <c r="L19" s="15"/>
      <c r="M19" s="21">
        <v>4516235</v>
      </c>
    </row>
    <row r="20" spans="1:13" ht="22.5" customHeight="1" x14ac:dyDescent="0.2">
      <c r="A20" s="15" t="s">
        <v>45</v>
      </c>
      <c r="B20" s="15"/>
      <c r="C20" s="16"/>
      <c r="D20" s="16"/>
      <c r="E20" s="17">
        <v>13</v>
      </c>
      <c r="F20" s="17"/>
      <c r="G20" s="21">
        <v>2078806</v>
      </c>
      <c r="H20" s="15"/>
      <c r="I20" s="21">
        <v>2381461</v>
      </c>
      <c r="J20" s="37"/>
      <c r="K20" s="21">
        <v>339711</v>
      </c>
      <c r="L20" s="15"/>
      <c r="M20" s="21">
        <v>359123</v>
      </c>
    </row>
    <row r="21" spans="1:13" ht="22.5" customHeight="1" x14ac:dyDescent="0.2">
      <c r="A21" s="14" t="s">
        <v>35</v>
      </c>
      <c r="B21" s="15"/>
      <c r="C21" s="16"/>
      <c r="D21" s="16"/>
      <c r="E21" s="17">
        <v>21</v>
      </c>
      <c r="F21" s="17"/>
      <c r="G21" s="13">
        <v>367295</v>
      </c>
      <c r="H21" s="15"/>
      <c r="I21" s="13">
        <v>3968704</v>
      </c>
      <c r="J21" s="45"/>
      <c r="K21" s="13">
        <v>112273</v>
      </c>
      <c r="L21" s="15"/>
      <c r="M21" s="13">
        <v>3711080</v>
      </c>
    </row>
    <row r="22" spans="1:13" ht="22.5" customHeight="1" x14ac:dyDescent="0.2">
      <c r="A22" s="14" t="s">
        <v>46</v>
      </c>
      <c r="B22" s="15"/>
      <c r="C22" s="16"/>
      <c r="D22" s="16"/>
      <c r="E22" s="17"/>
      <c r="F22" s="17"/>
      <c r="G22" s="13">
        <v>481776</v>
      </c>
      <c r="H22" s="15"/>
      <c r="I22" s="13">
        <v>241650</v>
      </c>
      <c r="J22" s="45"/>
      <c r="K22" s="13">
        <v>109800</v>
      </c>
      <c r="L22" s="15"/>
      <c r="M22" s="13">
        <v>109800</v>
      </c>
    </row>
    <row r="23" spans="1:13" ht="22.5" customHeight="1" x14ac:dyDescent="0.2">
      <c r="A23" s="18" t="s">
        <v>36</v>
      </c>
      <c r="B23" s="15"/>
      <c r="C23" s="15"/>
      <c r="D23" s="15"/>
      <c r="E23" s="17"/>
      <c r="F23" s="17"/>
      <c r="G23" s="19">
        <f>SUM(G16:G22)</f>
        <v>24542443</v>
      </c>
      <c r="H23" s="17"/>
      <c r="I23" s="19">
        <f>SUM(I16:I22)</f>
        <v>29496317</v>
      </c>
      <c r="J23" s="45"/>
      <c r="K23" s="19">
        <f>SUM(K16:K22)</f>
        <v>38659189</v>
      </c>
      <c r="L23" s="17"/>
      <c r="M23" s="19">
        <f>SUM(M16:M22)</f>
        <v>33632859</v>
      </c>
    </row>
    <row r="24" spans="1:13" ht="22.5" customHeight="1" thickBot="1" x14ac:dyDescent="0.25">
      <c r="A24" s="18" t="s">
        <v>7</v>
      </c>
      <c r="B24" s="15"/>
      <c r="C24" s="15"/>
      <c r="D24" s="15"/>
      <c r="E24" s="16"/>
      <c r="F24" s="16"/>
      <c r="G24" s="22">
        <f>SUM(G14,G23)</f>
        <v>265378274</v>
      </c>
      <c r="H24" s="16"/>
      <c r="I24" s="22">
        <f>SUM(I14,I23)</f>
        <v>144910527</v>
      </c>
      <c r="J24" s="45"/>
      <c r="K24" s="22">
        <f>SUM(K14,K23)</f>
        <v>75136882</v>
      </c>
      <c r="L24" s="16"/>
      <c r="M24" s="22">
        <f>SUM(M14,M23)</f>
        <v>75089003</v>
      </c>
    </row>
    <row r="25" spans="1:13" ht="22.5" customHeight="1" thickTop="1" x14ac:dyDescent="0.2">
      <c r="A25" s="15"/>
      <c r="B25" s="15"/>
      <c r="C25" s="15"/>
      <c r="D25" s="15"/>
      <c r="E25" s="16"/>
      <c r="F25" s="16"/>
      <c r="G25" s="23"/>
      <c r="H25" s="16"/>
      <c r="I25" s="23"/>
      <c r="J25" s="23"/>
      <c r="K25" s="23"/>
      <c r="L25" s="16"/>
      <c r="M25" s="23"/>
    </row>
    <row r="26" spans="1:13" ht="22.5" customHeight="1" x14ac:dyDescent="0.2">
      <c r="A26" s="15" t="s">
        <v>8</v>
      </c>
      <c r="B26" s="15"/>
      <c r="C26" s="15"/>
      <c r="D26" s="15"/>
      <c r="E26" s="16"/>
      <c r="F26" s="16"/>
      <c r="G26" s="23"/>
      <c r="H26" s="16"/>
      <c r="I26" s="23"/>
      <c r="J26" s="23"/>
      <c r="K26" s="23"/>
      <c r="L26" s="16"/>
      <c r="M26" s="23"/>
    </row>
    <row r="27" spans="1:13" s="2" customFormat="1" ht="22.5" customHeight="1" x14ac:dyDescent="0.2">
      <c r="A27" s="106" t="s">
        <v>53</v>
      </c>
      <c r="B27" s="1"/>
      <c r="C27" s="1"/>
      <c r="D27" s="1"/>
      <c r="E27" s="1"/>
      <c r="F27" s="1"/>
      <c r="G27" s="12"/>
      <c r="H27" s="1"/>
      <c r="I27" s="12"/>
      <c r="J27" s="46"/>
      <c r="K27" s="12"/>
      <c r="L27" s="1"/>
      <c r="M27" s="12"/>
    </row>
    <row r="28" spans="1:13" s="2" customFormat="1" ht="22.5" customHeight="1" x14ac:dyDescent="0.2">
      <c r="A28" s="108" t="s">
        <v>29</v>
      </c>
      <c r="B28" s="25"/>
      <c r="C28" s="25"/>
      <c r="D28" s="25"/>
      <c r="E28" s="25"/>
      <c r="F28" s="25"/>
      <c r="G28" s="26"/>
      <c r="H28" s="25"/>
      <c r="I28" s="26"/>
      <c r="J28" s="48"/>
      <c r="K28" s="26"/>
      <c r="L28" s="25"/>
      <c r="M28" s="26"/>
    </row>
    <row r="29" spans="1:13" s="2" customFormat="1" ht="22.5" customHeight="1" x14ac:dyDescent="0.2">
      <c r="A29" s="27" t="s">
        <v>155</v>
      </c>
      <c r="B29" s="25"/>
      <c r="C29" s="25"/>
      <c r="D29" s="25"/>
      <c r="E29" s="25"/>
      <c r="F29" s="25"/>
      <c r="G29" s="26"/>
      <c r="H29" s="25"/>
      <c r="I29" s="26"/>
      <c r="J29" s="48"/>
      <c r="K29" s="26"/>
      <c r="L29" s="25"/>
      <c r="M29" s="26"/>
    </row>
    <row r="30" spans="1:13" s="2" customFormat="1" ht="22.5" customHeight="1" x14ac:dyDescent="0.2">
      <c r="A30" s="124" t="s">
        <v>0</v>
      </c>
      <c r="B30" s="124"/>
      <c r="C30" s="124"/>
      <c r="D30" s="124"/>
      <c r="E30" s="124"/>
      <c r="F30" s="124"/>
      <c r="G30" s="124"/>
      <c r="H30" s="124"/>
      <c r="I30" s="124"/>
      <c r="J30" s="124"/>
      <c r="K30" s="124"/>
      <c r="L30" s="124"/>
      <c r="M30" s="124"/>
    </row>
    <row r="31" spans="1:13" s="2" customFormat="1" ht="22.5" customHeight="1" x14ac:dyDescent="0.2">
      <c r="A31" s="104"/>
      <c r="B31" s="104"/>
      <c r="C31" s="104"/>
      <c r="D31" s="104"/>
      <c r="E31" s="104"/>
      <c r="F31" s="104"/>
      <c r="G31" s="121" t="s">
        <v>55</v>
      </c>
      <c r="H31" s="121"/>
      <c r="I31" s="121"/>
      <c r="J31" s="104"/>
      <c r="K31" s="121" t="s">
        <v>56</v>
      </c>
      <c r="L31" s="121"/>
      <c r="M31" s="121"/>
    </row>
    <row r="32" spans="1:13" s="4" customFormat="1" ht="22.5" customHeight="1" x14ac:dyDescent="0.2">
      <c r="E32" s="41" t="s">
        <v>1</v>
      </c>
      <c r="F32" s="41"/>
      <c r="G32" s="78">
        <v>2564</v>
      </c>
      <c r="H32" s="5"/>
      <c r="I32" s="78">
        <v>2563</v>
      </c>
      <c r="J32" s="44"/>
      <c r="K32" s="78">
        <v>2564</v>
      </c>
      <c r="L32" s="5"/>
      <c r="M32" s="78">
        <v>2563</v>
      </c>
    </row>
    <row r="33" spans="1:16" ht="22.5" customHeight="1" x14ac:dyDescent="0.2">
      <c r="A33" s="29" t="s">
        <v>9</v>
      </c>
      <c r="B33" s="15"/>
      <c r="C33" s="15"/>
      <c r="D33" s="15"/>
      <c r="E33" s="15"/>
      <c r="F33" s="15"/>
      <c r="G33" s="30"/>
      <c r="H33" s="15"/>
      <c r="I33" s="30"/>
      <c r="J33" s="49"/>
      <c r="K33" s="30"/>
      <c r="L33" s="15"/>
      <c r="M33" s="30"/>
    </row>
    <row r="34" spans="1:16" ht="22.5" customHeight="1" x14ac:dyDescent="0.2">
      <c r="A34" s="18" t="s">
        <v>10</v>
      </c>
      <c r="B34" s="15"/>
      <c r="C34" s="16"/>
      <c r="D34" s="16"/>
      <c r="E34" s="15"/>
      <c r="F34" s="15"/>
      <c r="G34" s="20"/>
      <c r="H34" s="15"/>
      <c r="I34" s="20"/>
      <c r="J34" s="23"/>
      <c r="K34" s="20"/>
      <c r="L34" s="15"/>
      <c r="M34" s="20"/>
    </row>
    <row r="35" spans="1:16" ht="22.5" customHeight="1" x14ac:dyDescent="0.2">
      <c r="A35" s="15" t="s">
        <v>47</v>
      </c>
      <c r="B35" s="15"/>
      <c r="C35" s="16"/>
      <c r="D35" s="16"/>
      <c r="E35" s="17">
        <v>14</v>
      </c>
      <c r="F35" s="17"/>
      <c r="G35" s="21">
        <v>40947101</v>
      </c>
      <c r="H35" s="15"/>
      <c r="I35" s="21">
        <v>25976625</v>
      </c>
      <c r="J35" s="37"/>
      <c r="K35" s="21">
        <v>1626189</v>
      </c>
      <c r="L35" s="15"/>
      <c r="M35" s="21">
        <v>1392788</v>
      </c>
    </row>
    <row r="36" spans="1:16" ht="22.5" customHeight="1" x14ac:dyDescent="0.2">
      <c r="A36" s="14" t="s">
        <v>126</v>
      </c>
      <c r="B36" s="15"/>
      <c r="C36" s="16"/>
      <c r="D36" s="16"/>
      <c r="E36" s="17">
        <v>15</v>
      </c>
      <c r="F36" s="17"/>
      <c r="G36" s="13">
        <v>2378135</v>
      </c>
      <c r="H36" s="17"/>
      <c r="I36" s="13">
        <v>2243552</v>
      </c>
      <c r="J36" s="45"/>
      <c r="K36" s="13">
        <v>1115716</v>
      </c>
      <c r="L36" s="17"/>
      <c r="M36" s="13">
        <v>1052573</v>
      </c>
    </row>
    <row r="37" spans="1:16" ht="22.5" customHeight="1" x14ac:dyDescent="0.2">
      <c r="A37" s="14" t="s">
        <v>103</v>
      </c>
      <c r="B37" s="15"/>
      <c r="C37" s="16"/>
      <c r="D37" s="16"/>
      <c r="E37" s="17"/>
      <c r="F37" s="17"/>
      <c r="G37" s="13">
        <v>12252264</v>
      </c>
      <c r="H37" s="17"/>
      <c r="I37" s="13">
        <v>4904599</v>
      </c>
      <c r="J37" s="45"/>
      <c r="K37" s="13">
        <v>0</v>
      </c>
      <c r="L37" s="17"/>
      <c r="M37" s="13">
        <v>0</v>
      </c>
    </row>
    <row r="38" spans="1:16" ht="22.5" customHeight="1" x14ac:dyDescent="0.2">
      <c r="A38" s="14" t="s">
        <v>11</v>
      </c>
      <c r="B38" s="15"/>
      <c r="C38" s="16"/>
      <c r="D38" s="16"/>
      <c r="E38" s="17">
        <v>16</v>
      </c>
      <c r="F38" s="17"/>
      <c r="G38" s="13">
        <v>13759855</v>
      </c>
      <c r="H38" s="17"/>
      <c r="I38" s="13">
        <v>6071824</v>
      </c>
      <c r="J38" s="45"/>
      <c r="K38" s="13">
        <v>651150</v>
      </c>
      <c r="L38" s="17"/>
      <c r="M38" s="13">
        <v>921182</v>
      </c>
    </row>
    <row r="39" spans="1:16" ht="22.5" customHeight="1" x14ac:dyDescent="0.2">
      <c r="A39" s="18" t="s">
        <v>12</v>
      </c>
      <c r="B39" s="15"/>
      <c r="C39" s="16"/>
      <c r="D39" s="16"/>
      <c r="E39" s="15"/>
      <c r="F39" s="15"/>
      <c r="G39" s="19">
        <f>SUM(G35:G38)</f>
        <v>69337355</v>
      </c>
      <c r="H39" s="15"/>
      <c r="I39" s="19">
        <f>SUM(I35:I38)</f>
        <v>39196600</v>
      </c>
      <c r="J39" s="45"/>
      <c r="K39" s="19">
        <f>SUM(K35:K38)</f>
        <v>3393055</v>
      </c>
      <c r="L39" s="15"/>
      <c r="M39" s="19">
        <f>SUM(M35:M38)</f>
        <v>3366543</v>
      </c>
      <c r="N39" s="10"/>
      <c r="O39" s="10"/>
      <c r="P39" s="10"/>
    </row>
    <row r="40" spans="1:16" ht="22.5" customHeight="1" x14ac:dyDescent="0.2">
      <c r="A40" s="18" t="s">
        <v>37</v>
      </c>
      <c r="B40" s="15"/>
      <c r="C40" s="16"/>
      <c r="D40" s="16"/>
      <c r="E40" s="15"/>
      <c r="F40" s="15"/>
      <c r="G40" s="21"/>
      <c r="H40" s="15"/>
      <c r="I40" s="21"/>
      <c r="J40" s="37"/>
      <c r="K40" s="21"/>
      <c r="L40" s="15"/>
      <c r="M40" s="21"/>
    </row>
    <row r="41" spans="1:16" ht="22.5" customHeight="1" x14ac:dyDescent="0.2">
      <c r="A41" s="15" t="s">
        <v>127</v>
      </c>
      <c r="B41" s="15"/>
      <c r="C41" s="16"/>
      <c r="D41" s="16"/>
      <c r="E41" s="15"/>
      <c r="F41" s="15"/>
      <c r="G41" s="21"/>
      <c r="H41" s="15"/>
      <c r="I41" s="21"/>
      <c r="J41" s="37"/>
      <c r="K41" s="21"/>
      <c r="L41" s="15"/>
      <c r="M41" s="21"/>
    </row>
    <row r="42" spans="1:16" ht="22.5" customHeight="1" x14ac:dyDescent="0.2">
      <c r="A42" s="15" t="s">
        <v>128</v>
      </c>
      <c r="B42" s="15"/>
      <c r="C42" s="16"/>
      <c r="D42" s="16"/>
      <c r="E42" s="17">
        <v>15</v>
      </c>
      <c r="F42" s="15"/>
      <c r="G42" s="21">
        <v>5192838</v>
      </c>
      <c r="H42" s="15"/>
      <c r="I42" s="21">
        <v>7570974</v>
      </c>
      <c r="J42" s="37"/>
      <c r="K42" s="21">
        <v>2436238</v>
      </c>
      <c r="L42" s="15"/>
      <c r="M42" s="21">
        <v>3551954</v>
      </c>
    </row>
    <row r="43" spans="1:16" ht="22.5" customHeight="1" x14ac:dyDescent="0.2">
      <c r="A43" s="15" t="s">
        <v>40</v>
      </c>
      <c r="B43" s="15"/>
      <c r="C43" s="16"/>
      <c r="D43" s="16"/>
      <c r="E43" s="17">
        <v>17</v>
      </c>
      <c r="F43" s="15"/>
      <c r="G43" s="21">
        <v>1689907</v>
      </c>
      <c r="H43" s="15"/>
      <c r="I43" s="21">
        <v>1989559</v>
      </c>
      <c r="J43" s="37"/>
      <c r="K43" s="21">
        <v>485654</v>
      </c>
      <c r="L43" s="15"/>
      <c r="M43" s="21">
        <v>844905</v>
      </c>
    </row>
    <row r="44" spans="1:16" ht="22.5" customHeight="1" x14ac:dyDescent="0.2">
      <c r="A44" s="7" t="s">
        <v>138</v>
      </c>
      <c r="B44" s="15"/>
      <c r="C44" s="16"/>
      <c r="D44" s="16"/>
      <c r="F44" s="17"/>
      <c r="G44" s="21">
        <v>103567</v>
      </c>
      <c r="H44" s="15"/>
      <c r="I44" s="21">
        <v>159568</v>
      </c>
      <c r="J44" s="37"/>
      <c r="K44" s="21">
        <v>61000</v>
      </c>
      <c r="L44" s="15"/>
      <c r="M44" s="21">
        <v>61000</v>
      </c>
    </row>
    <row r="45" spans="1:16" ht="22.5" customHeight="1" x14ac:dyDescent="0.2">
      <c r="A45" s="18" t="s">
        <v>38</v>
      </c>
      <c r="B45" s="15"/>
      <c r="C45" s="16"/>
      <c r="D45" s="16"/>
      <c r="E45" s="15"/>
      <c r="F45" s="15"/>
      <c r="G45" s="19">
        <f>SUM(G42:G44)</f>
        <v>6986312</v>
      </c>
      <c r="H45" s="15"/>
      <c r="I45" s="19">
        <f>SUM(I42:I44)</f>
        <v>9720101</v>
      </c>
      <c r="J45" s="45"/>
      <c r="K45" s="19">
        <f>SUM(K42:K44)</f>
        <v>2982892</v>
      </c>
      <c r="L45" s="15"/>
      <c r="M45" s="19">
        <f>SUM(M42:M44)</f>
        <v>4457859</v>
      </c>
      <c r="N45" s="10"/>
      <c r="O45" s="10"/>
      <c r="P45" s="10"/>
    </row>
    <row r="46" spans="1:16" ht="22.5" customHeight="1" x14ac:dyDescent="0.2">
      <c r="A46" s="80" t="s">
        <v>30</v>
      </c>
      <c r="B46" s="15"/>
      <c r="C46" s="16"/>
      <c r="D46" s="16"/>
      <c r="E46" s="15"/>
      <c r="F46" s="15"/>
      <c r="G46" s="19">
        <f>SUM(G39+G45)</f>
        <v>76323667</v>
      </c>
      <c r="H46" s="15"/>
      <c r="I46" s="19">
        <f>SUM(I39+I45)</f>
        <v>48916701</v>
      </c>
      <c r="J46" s="45"/>
      <c r="K46" s="19">
        <f>SUM(K39+K45)</f>
        <v>6375947</v>
      </c>
      <c r="L46" s="15"/>
      <c r="M46" s="19">
        <f>SUM(M39+M45)</f>
        <v>7824402</v>
      </c>
      <c r="N46" s="10"/>
      <c r="O46" s="10"/>
      <c r="P46" s="10"/>
    </row>
    <row r="47" spans="1:16" ht="22.5" customHeight="1" x14ac:dyDescent="0.2">
      <c r="A47" s="18" t="s">
        <v>13</v>
      </c>
      <c r="B47" s="15"/>
      <c r="C47" s="16"/>
      <c r="D47" s="16"/>
      <c r="E47" s="15"/>
      <c r="F47" s="15"/>
      <c r="G47" s="13"/>
      <c r="H47" s="15"/>
      <c r="I47" s="13"/>
      <c r="J47" s="45"/>
      <c r="K47" s="13"/>
      <c r="L47" s="15"/>
      <c r="M47" s="13"/>
    </row>
    <row r="48" spans="1:16" ht="22.5" customHeight="1" x14ac:dyDescent="0.2">
      <c r="A48" s="15" t="s">
        <v>14</v>
      </c>
      <c r="B48" s="15"/>
      <c r="C48" s="16"/>
      <c r="D48" s="16"/>
      <c r="E48" s="17"/>
      <c r="F48" s="17"/>
      <c r="G48" s="13"/>
      <c r="H48" s="15"/>
      <c r="I48" s="13"/>
      <c r="J48" s="45"/>
      <c r="K48" s="13"/>
      <c r="L48" s="15"/>
      <c r="M48" s="13"/>
    </row>
    <row r="49" spans="1:17" ht="22.5" customHeight="1" x14ac:dyDescent="0.2">
      <c r="A49" s="14" t="s">
        <v>15</v>
      </c>
      <c r="B49" s="15"/>
      <c r="C49" s="16"/>
      <c r="D49" s="16"/>
      <c r="E49" s="15"/>
      <c r="F49" s="15"/>
      <c r="G49" s="13"/>
      <c r="H49" s="15"/>
      <c r="I49" s="13"/>
      <c r="J49" s="45"/>
      <c r="K49" s="13"/>
      <c r="L49" s="15"/>
      <c r="M49" s="13"/>
    </row>
    <row r="50" spans="1:17" ht="22.5" customHeight="1" thickBot="1" x14ac:dyDescent="0.25">
      <c r="A50" s="14" t="s">
        <v>48</v>
      </c>
      <c r="B50" s="15"/>
      <c r="C50" s="16"/>
      <c r="D50" s="16"/>
      <c r="E50" s="15"/>
      <c r="F50" s="15"/>
      <c r="G50" s="22">
        <v>53500000</v>
      </c>
      <c r="H50" s="15"/>
      <c r="I50" s="22">
        <v>53500000</v>
      </c>
      <c r="J50" s="45"/>
      <c r="K50" s="22">
        <v>53500000</v>
      </c>
      <c r="L50" s="15"/>
      <c r="M50" s="22">
        <v>53500000</v>
      </c>
    </row>
    <row r="51" spans="1:17" ht="22.5" customHeight="1" thickTop="1" x14ac:dyDescent="0.2">
      <c r="A51" s="14" t="s">
        <v>32</v>
      </c>
      <c r="B51" s="15"/>
      <c r="C51" s="16"/>
      <c r="D51" s="16"/>
      <c r="E51" s="15"/>
      <c r="F51" s="15"/>
      <c r="G51" s="45"/>
      <c r="H51" s="15"/>
      <c r="I51" s="45"/>
      <c r="J51" s="45"/>
      <c r="K51" s="45"/>
      <c r="L51" s="15"/>
      <c r="M51" s="45"/>
    </row>
    <row r="52" spans="1:17" ht="22.5" customHeight="1" x14ac:dyDescent="0.2">
      <c r="A52" s="14" t="s">
        <v>50</v>
      </c>
      <c r="B52" s="15"/>
      <c r="C52" s="16"/>
      <c r="D52" s="16"/>
      <c r="E52" s="15"/>
      <c r="F52" s="15"/>
      <c r="G52" s="13">
        <f>Conso!E27</f>
        <v>53500000</v>
      </c>
      <c r="H52" s="15"/>
      <c r="I52" s="13">
        <f>Conso!E18</f>
        <v>53500000</v>
      </c>
      <c r="J52" s="45"/>
      <c r="K52" s="13">
        <v>53500000</v>
      </c>
      <c r="L52" s="15"/>
      <c r="M52" s="13">
        <f>Separtate!F16</f>
        <v>53500000</v>
      </c>
    </row>
    <row r="53" spans="1:17" ht="22.5" customHeight="1" x14ac:dyDescent="0.2">
      <c r="A53" s="14" t="s">
        <v>42</v>
      </c>
      <c r="B53" s="15"/>
      <c r="C53" s="16"/>
      <c r="D53" s="16"/>
      <c r="E53" s="17">
        <v>18</v>
      </c>
      <c r="F53" s="17"/>
      <c r="G53" s="13">
        <f>Conso!G27</f>
        <v>9328532</v>
      </c>
      <c r="H53" s="15"/>
      <c r="I53" s="13">
        <f>Conso!G18</f>
        <v>9202488</v>
      </c>
      <c r="J53" s="45"/>
      <c r="K53" s="13">
        <f>Separtate!H25</f>
        <v>5688230</v>
      </c>
      <c r="L53" s="15"/>
      <c r="M53" s="13">
        <f>Separtate!H16</f>
        <v>5622619</v>
      </c>
      <c r="P53" s="4"/>
      <c r="Q53" s="4"/>
    </row>
    <row r="54" spans="1:17" ht="22.5" customHeight="1" x14ac:dyDescent="0.2">
      <c r="A54" s="14" t="s">
        <v>109</v>
      </c>
      <c r="B54" s="15"/>
      <c r="C54" s="16"/>
      <c r="D54" s="16"/>
      <c r="E54" s="15"/>
      <c r="F54" s="15"/>
      <c r="G54" s="45"/>
      <c r="H54" s="24"/>
      <c r="I54" s="45"/>
      <c r="J54" s="45"/>
      <c r="K54" s="45"/>
      <c r="L54" s="24"/>
      <c r="M54" s="45"/>
    </row>
    <row r="55" spans="1:17" ht="22.5" customHeight="1" x14ac:dyDescent="0.2">
      <c r="A55" s="14" t="s">
        <v>129</v>
      </c>
      <c r="B55" s="15"/>
      <c r="C55" s="16"/>
      <c r="D55" s="16"/>
      <c r="E55" s="17">
        <v>19</v>
      </c>
      <c r="F55" s="15"/>
      <c r="G55" s="45"/>
      <c r="H55" s="24"/>
      <c r="I55" s="45"/>
      <c r="J55" s="45"/>
      <c r="K55" s="45"/>
      <c r="L55" s="24"/>
      <c r="M55" s="45"/>
    </row>
    <row r="56" spans="1:17" ht="22.5" customHeight="1" x14ac:dyDescent="0.2">
      <c r="A56" s="14" t="s">
        <v>130</v>
      </c>
      <c r="B56" s="15"/>
      <c r="C56" s="16"/>
      <c r="D56" s="16"/>
      <c r="E56" s="17"/>
      <c r="F56" s="15"/>
      <c r="G56" s="45">
        <f>Conso!I27</f>
        <v>4290075</v>
      </c>
      <c r="H56" s="24"/>
      <c r="I56" s="45">
        <f>Conso!I18</f>
        <v>3289625</v>
      </c>
      <c r="J56" s="45"/>
      <c r="K56" s="45">
        <f>Separtate!J25</f>
        <v>4290075</v>
      </c>
      <c r="L56" s="24"/>
      <c r="M56" s="45">
        <f>Separtate!J16</f>
        <v>3289625</v>
      </c>
    </row>
    <row r="57" spans="1:17" ht="22.5" customHeight="1" x14ac:dyDescent="0.2">
      <c r="A57" s="14" t="s">
        <v>131</v>
      </c>
      <c r="B57" s="15"/>
      <c r="C57" s="16"/>
      <c r="D57" s="16"/>
      <c r="E57" s="17"/>
      <c r="F57" s="15"/>
      <c r="G57" s="45">
        <f>Conso!K27</f>
        <v>1100000</v>
      </c>
      <c r="H57" s="24"/>
      <c r="I57" s="45">
        <f>Conso!K18</f>
        <v>1000000</v>
      </c>
      <c r="J57" s="45"/>
      <c r="K57" s="45">
        <v>0</v>
      </c>
      <c r="L57" s="24"/>
      <c r="M57" s="45">
        <v>0</v>
      </c>
    </row>
    <row r="58" spans="1:17" ht="22.5" customHeight="1" x14ac:dyDescent="0.2">
      <c r="A58" s="14" t="s">
        <v>97</v>
      </c>
      <c r="B58" s="15"/>
      <c r="C58" s="16"/>
      <c r="D58" s="16"/>
      <c r="E58" s="15"/>
      <c r="F58" s="15"/>
      <c r="G58" s="13">
        <f>Conso!M27</f>
        <v>123562921</v>
      </c>
      <c r="H58" s="15"/>
      <c r="I58" s="13">
        <f>Conso!M18</f>
        <v>31728633.999999993</v>
      </c>
      <c r="J58" s="45"/>
      <c r="K58" s="13">
        <f>Separtate!L25</f>
        <v>5282630</v>
      </c>
      <c r="L58" s="15"/>
      <c r="M58" s="13">
        <f>Separtate!L16</f>
        <v>4852357</v>
      </c>
    </row>
    <row r="59" spans="1:17" ht="22.5" customHeight="1" x14ac:dyDescent="0.2">
      <c r="A59" s="109" t="s">
        <v>108</v>
      </c>
      <c r="B59" s="15"/>
      <c r="C59" s="16"/>
      <c r="D59" s="16"/>
      <c r="E59" s="15"/>
      <c r="F59" s="15"/>
      <c r="G59" s="31">
        <f>Conso!O27</f>
        <v>-2726921</v>
      </c>
      <c r="H59" s="24"/>
      <c r="I59" s="31">
        <f>Conso!O18</f>
        <v>-2726921</v>
      </c>
      <c r="J59" s="45"/>
      <c r="K59" s="31">
        <v>0</v>
      </c>
      <c r="L59" s="24"/>
      <c r="M59" s="31">
        <v>0</v>
      </c>
    </row>
    <row r="60" spans="1:17" ht="22.5" customHeight="1" x14ac:dyDescent="0.2">
      <c r="A60" s="29" t="s">
        <v>16</v>
      </c>
      <c r="B60" s="15"/>
      <c r="C60" s="16"/>
      <c r="D60" s="16"/>
      <c r="E60" s="15"/>
      <c r="F60" s="15"/>
      <c r="G60" s="31">
        <f>SUM(G52:G59)</f>
        <v>189054607</v>
      </c>
      <c r="H60" s="15"/>
      <c r="I60" s="31">
        <f>SUM(I52:I59)</f>
        <v>95993826</v>
      </c>
      <c r="J60" s="45"/>
      <c r="K60" s="31">
        <f>SUM(K52:K59)</f>
        <v>68760935</v>
      </c>
      <c r="L60" s="15"/>
      <c r="M60" s="31">
        <f>SUM(M52:M59)</f>
        <v>67264601</v>
      </c>
      <c r="P60" s="9"/>
      <c r="Q60" s="9"/>
    </row>
    <row r="61" spans="1:17" ht="22.5" customHeight="1" thickBot="1" x14ac:dyDescent="0.25">
      <c r="A61" s="32" t="s">
        <v>17</v>
      </c>
      <c r="B61" s="15"/>
      <c r="C61" s="16"/>
      <c r="D61" s="16"/>
      <c r="E61" s="15"/>
      <c r="F61" s="15"/>
      <c r="G61" s="22">
        <f>SUM(G46,G60)</f>
        <v>265378274</v>
      </c>
      <c r="H61" s="15"/>
      <c r="I61" s="22">
        <f>SUM(I46,I60)</f>
        <v>144910527</v>
      </c>
      <c r="J61" s="45"/>
      <c r="K61" s="22">
        <f>SUM(K46,K60)</f>
        <v>75136882</v>
      </c>
      <c r="L61" s="15"/>
      <c r="M61" s="22">
        <f>SUM(M46,M60)</f>
        <v>75089003</v>
      </c>
      <c r="P61" s="9"/>
      <c r="Q61" s="9"/>
    </row>
    <row r="62" spans="1:17" ht="22.5" customHeight="1" thickTop="1" x14ac:dyDescent="0.2">
      <c r="A62" s="15"/>
      <c r="B62" s="15"/>
      <c r="C62" s="16"/>
      <c r="D62" s="16"/>
      <c r="E62" s="15"/>
      <c r="F62" s="15"/>
      <c r="G62" s="43">
        <f>SUM(G24-G61)</f>
        <v>0</v>
      </c>
      <c r="H62" s="15"/>
      <c r="I62" s="43">
        <f>SUM(I24-I61)</f>
        <v>0</v>
      </c>
      <c r="J62" s="50"/>
      <c r="K62" s="43">
        <f>SUM(K24-K61)</f>
        <v>0</v>
      </c>
      <c r="L62" s="15"/>
      <c r="M62" s="43">
        <f>SUM(M24-M61)</f>
        <v>0</v>
      </c>
    </row>
    <row r="63" spans="1:17" ht="22.5" customHeight="1" x14ac:dyDescent="0.2">
      <c r="A63" s="15" t="s">
        <v>8</v>
      </c>
      <c r="B63" s="15"/>
      <c r="C63" s="16"/>
      <c r="D63" s="16"/>
      <c r="E63" s="15"/>
      <c r="F63" s="15"/>
      <c r="G63" s="20"/>
      <c r="H63" s="15"/>
      <c r="I63" s="20"/>
      <c r="J63" s="23"/>
      <c r="K63" s="20"/>
      <c r="L63" s="15"/>
      <c r="M63" s="20"/>
    </row>
    <row r="64" spans="1:17" ht="22.5" customHeight="1" x14ac:dyDescent="0.2">
      <c r="A64" s="15"/>
      <c r="B64" s="15"/>
      <c r="C64" s="16"/>
      <c r="D64" s="16"/>
      <c r="E64" s="15"/>
      <c r="F64" s="15"/>
      <c r="G64" s="20"/>
      <c r="H64" s="15"/>
      <c r="I64" s="20"/>
      <c r="J64" s="23"/>
      <c r="K64" s="20"/>
      <c r="L64" s="15"/>
      <c r="M64" s="20"/>
    </row>
    <row r="65" spans="1:13" ht="22.5" customHeight="1" x14ac:dyDescent="0.2">
      <c r="A65" s="33"/>
      <c r="B65" s="33"/>
      <c r="C65" s="33"/>
      <c r="D65" s="33"/>
      <c r="E65" s="15"/>
      <c r="F65" s="15"/>
      <c r="G65" s="20"/>
      <c r="H65" s="15"/>
      <c r="I65" s="20"/>
      <c r="J65" s="23"/>
      <c r="K65" s="20"/>
      <c r="L65" s="15"/>
      <c r="M65" s="20"/>
    </row>
    <row r="66" spans="1:13" ht="22.5" customHeight="1" x14ac:dyDescent="0.2">
      <c r="A66" s="15"/>
      <c r="B66" s="15"/>
      <c r="C66" s="15"/>
      <c r="D66" s="15"/>
      <c r="E66" s="15"/>
      <c r="F66" s="15"/>
      <c r="G66" s="15"/>
      <c r="H66" s="15"/>
      <c r="I66" s="15"/>
      <c r="J66" s="24"/>
      <c r="K66" s="15"/>
      <c r="L66" s="15"/>
      <c r="M66" s="15"/>
    </row>
    <row r="67" spans="1:13" ht="22.5" customHeight="1" x14ac:dyDescent="0.2">
      <c r="A67" s="15"/>
      <c r="B67" s="15"/>
      <c r="C67" s="15"/>
      <c r="E67" s="14" t="s">
        <v>18</v>
      </c>
      <c r="F67" s="15"/>
      <c r="G67" s="15"/>
      <c r="H67" s="15"/>
      <c r="I67" s="15"/>
      <c r="J67" s="24"/>
      <c r="K67" s="15"/>
      <c r="L67" s="15"/>
      <c r="M67" s="15"/>
    </row>
    <row r="68" spans="1:13" ht="22.5" customHeight="1" x14ac:dyDescent="0.2">
      <c r="A68" s="33"/>
      <c r="B68" s="33"/>
      <c r="C68" s="33"/>
      <c r="D68" s="33"/>
      <c r="E68" s="16"/>
      <c r="F68" s="16"/>
      <c r="G68" s="20"/>
      <c r="H68" s="16"/>
      <c r="I68" s="20"/>
      <c r="J68" s="23"/>
      <c r="K68" s="20"/>
      <c r="L68" s="16"/>
      <c r="M68" s="20"/>
    </row>
    <row r="93" spans="1:1" ht="22.5" customHeight="1" x14ac:dyDescent="0.2">
      <c r="A93" s="7" t="s">
        <v>31</v>
      </c>
    </row>
  </sheetData>
  <mergeCells count="6">
    <mergeCell ref="G31:I31"/>
    <mergeCell ref="G5:I5"/>
    <mergeCell ref="A4:M4"/>
    <mergeCell ref="A30:M30"/>
    <mergeCell ref="K5:M5"/>
    <mergeCell ref="K31:M31"/>
  </mergeCells>
  <pageMargins left="0.98425196850393704" right="0.31496062992125984" top="0.78740157480314965" bottom="0.31496062992125984" header="0.31496062992125984" footer="0.31496062992125984"/>
  <pageSetup paperSize="9" scale="78" fitToHeight="3" orientation="portrait" r:id="rId1"/>
  <rowBreaks count="1" manualBreakCount="1">
    <brk id="26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8"/>
  <sheetViews>
    <sheetView showGridLines="0" view="pageBreakPreview" topLeftCell="A13" zoomScaleNormal="90" zoomScaleSheetLayoutView="100" workbookViewId="0">
      <selection activeCell="D20" sqref="D20"/>
    </sheetView>
  </sheetViews>
  <sheetFormatPr defaultColWidth="9.140625" defaultRowHeight="23.1" customHeight="1" x14ac:dyDescent="0.2"/>
  <cols>
    <col min="1" max="1" width="9.140625" style="118"/>
    <col min="2" max="2" width="15.5703125" style="118" customWidth="1"/>
    <col min="3" max="3" width="14.5703125" style="118" customWidth="1"/>
    <col min="4" max="4" width="11.5703125" style="118" customWidth="1"/>
    <col min="5" max="5" width="7.5703125" style="118" customWidth="1"/>
    <col min="6" max="6" width="1.28515625" style="118" customWidth="1"/>
    <col min="7" max="7" width="13.7109375" style="118" customWidth="1"/>
    <col min="8" max="8" width="1.28515625" style="118" customWidth="1"/>
    <col min="9" max="9" width="13.7109375" style="118" customWidth="1"/>
    <col min="10" max="10" width="1.28515625" style="118" customWidth="1"/>
    <col min="11" max="11" width="13.7109375" style="118" customWidth="1"/>
    <col min="12" max="12" width="1.28515625" style="119" customWidth="1"/>
    <col min="13" max="13" width="13.7109375" style="118" customWidth="1"/>
    <col min="14" max="14" width="13.85546875" style="118" customWidth="1"/>
    <col min="15" max="15" width="12.7109375" style="118" customWidth="1"/>
    <col min="16" max="16" width="14.5703125" style="118" customWidth="1"/>
    <col min="17" max="16384" width="9.140625" style="118"/>
  </cols>
  <sheetData>
    <row r="1" spans="1:16" s="2" customFormat="1" ht="23.1" customHeight="1" x14ac:dyDescent="0.2">
      <c r="A1" s="106" t="s">
        <v>53</v>
      </c>
      <c r="B1" s="1"/>
      <c r="C1" s="1"/>
      <c r="D1" s="1"/>
      <c r="E1" s="1"/>
      <c r="F1" s="1"/>
      <c r="G1" s="12"/>
      <c r="H1" s="46"/>
      <c r="I1" s="12"/>
      <c r="J1" s="1"/>
      <c r="K1" s="12"/>
      <c r="L1" s="77"/>
      <c r="M1" s="1"/>
    </row>
    <row r="2" spans="1:16" s="2" customFormat="1" ht="23.1" customHeight="1" x14ac:dyDescent="0.2">
      <c r="A2" s="18" t="s">
        <v>81</v>
      </c>
      <c r="B2" s="15"/>
      <c r="C2" s="15"/>
      <c r="D2" s="15"/>
      <c r="E2" s="15"/>
      <c r="F2" s="15"/>
      <c r="G2" s="20"/>
      <c r="H2" s="23"/>
      <c r="I2" s="20"/>
      <c r="J2" s="15"/>
      <c r="K2" s="20"/>
      <c r="L2" s="24"/>
      <c r="M2" s="15"/>
    </row>
    <row r="3" spans="1:16" s="4" customFormat="1" ht="23.1" customHeight="1" x14ac:dyDescent="0.2">
      <c r="A3" s="18" t="s">
        <v>156</v>
      </c>
      <c r="B3" s="15"/>
      <c r="C3" s="15"/>
      <c r="D3" s="15"/>
      <c r="E3" s="15"/>
      <c r="F3" s="15"/>
      <c r="G3" s="20"/>
      <c r="H3" s="23"/>
      <c r="I3" s="20"/>
      <c r="J3" s="15"/>
      <c r="K3" s="20"/>
      <c r="L3" s="24"/>
      <c r="M3" s="15"/>
    </row>
    <row r="4" spans="1:16" s="4" customFormat="1" ht="23.1" customHeight="1" x14ac:dyDescent="0.2">
      <c r="A4" s="124" t="s">
        <v>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</row>
    <row r="5" spans="1:16" s="4" customFormat="1" ht="23.1" customHeight="1" x14ac:dyDescent="0.2">
      <c r="A5" s="116"/>
      <c r="B5" s="116"/>
      <c r="C5" s="116"/>
      <c r="D5" s="116"/>
      <c r="E5" s="116"/>
      <c r="F5" s="116"/>
      <c r="G5" s="121" t="s">
        <v>55</v>
      </c>
      <c r="H5" s="121"/>
      <c r="I5" s="121"/>
      <c r="J5" s="116"/>
      <c r="K5" s="121" t="s">
        <v>56</v>
      </c>
      <c r="L5" s="121"/>
      <c r="M5" s="121"/>
    </row>
    <row r="6" spans="1:16" s="7" customFormat="1" ht="23.1" customHeight="1" x14ac:dyDescent="0.2">
      <c r="A6" s="28"/>
      <c r="B6" s="28"/>
      <c r="C6" s="28"/>
      <c r="D6" s="28"/>
      <c r="E6" s="34" t="s">
        <v>1</v>
      </c>
      <c r="F6" s="34"/>
      <c r="G6" s="42">
        <v>2564</v>
      </c>
      <c r="H6" s="42"/>
      <c r="I6" s="42">
        <v>2563</v>
      </c>
      <c r="J6" s="34"/>
      <c r="K6" s="42">
        <v>2564</v>
      </c>
      <c r="L6" s="42"/>
      <c r="M6" s="42">
        <v>2563</v>
      </c>
    </row>
    <row r="7" spans="1:16" s="7" customFormat="1" ht="23.1" customHeight="1" x14ac:dyDescent="0.2">
      <c r="A7" s="52" t="s">
        <v>80</v>
      </c>
      <c r="B7" s="28"/>
      <c r="C7" s="28"/>
      <c r="D7" s="28"/>
      <c r="E7" s="34"/>
      <c r="F7" s="34"/>
      <c r="G7" s="42"/>
      <c r="H7" s="42"/>
      <c r="I7" s="51"/>
      <c r="J7" s="34"/>
      <c r="K7" s="42"/>
      <c r="L7" s="117"/>
      <c r="M7" s="51"/>
    </row>
    <row r="8" spans="1:16" s="7" customFormat="1" ht="23.1" customHeight="1" x14ac:dyDescent="0.2">
      <c r="A8" s="18" t="s">
        <v>19</v>
      </c>
      <c r="B8" s="15"/>
      <c r="C8" s="16"/>
      <c r="D8" s="16"/>
      <c r="E8" s="15"/>
      <c r="F8" s="15"/>
      <c r="G8" s="20"/>
      <c r="H8" s="23"/>
      <c r="I8" s="20"/>
      <c r="J8" s="15"/>
      <c r="K8" s="20"/>
      <c r="L8" s="24"/>
      <c r="M8" s="15"/>
      <c r="O8" s="8"/>
      <c r="P8" s="8"/>
    </row>
    <row r="9" spans="1:16" s="7" customFormat="1" ht="23.1" customHeight="1" x14ac:dyDescent="0.2">
      <c r="A9" s="15" t="s">
        <v>39</v>
      </c>
      <c r="B9" s="15"/>
      <c r="C9" s="16"/>
      <c r="D9" s="16"/>
      <c r="E9" s="15"/>
      <c r="F9" s="15"/>
      <c r="G9" s="21">
        <v>359257381</v>
      </c>
      <c r="H9" s="37"/>
      <c r="I9" s="21">
        <v>221543093</v>
      </c>
      <c r="J9" s="15"/>
      <c r="K9" s="21">
        <v>21483640</v>
      </c>
      <c r="L9" s="24"/>
      <c r="M9" s="21">
        <v>15584519</v>
      </c>
      <c r="O9" s="8"/>
      <c r="P9" s="8"/>
    </row>
    <row r="10" spans="1:16" s="7" customFormat="1" ht="23.1" customHeight="1" x14ac:dyDescent="0.2">
      <c r="A10" s="15" t="s">
        <v>114</v>
      </c>
      <c r="B10" s="15"/>
      <c r="C10" s="16"/>
      <c r="D10" s="16"/>
      <c r="E10" s="15"/>
      <c r="F10" s="15"/>
      <c r="G10" s="21">
        <v>126299571</v>
      </c>
      <c r="H10" s="37"/>
      <c r="I10" s="21">
        <v>43883149</v>
      </c>
      <c r="J10" s="15"/>
      <c r="K10" s="21">
        <v>0</v>
      </c>
      <c r="L10" s="24"/>
      <c r="M10" s="21">
        <v>0</v>
      </c>
      <c r="O10" s="8"/>
      <c r="P10" s="8"/>
    </row>
    <row r="11" spans="1:16" s="7" customFormat="1" ht="23.1" customHeight="1" x14ac:dyDescent="0.2">
      <c r="A11" s="15" t="s">
        <v>132</v>
      </c>
      <c r="B11" s="15"/>
      <c r="C11" s="16"/>
      <c r="D11" s="16"/>
      <c r="E11" s="17">
        <v>10</v>
      </c>
      <c r="F11" s="17"/>
      <c r="G11" s="21">
        <v>0</v>
      </c>
      <c r="H11" s="37"/>
      <c r="I11" s="21">
        <v>0</v>
      </c>
      <c r="J11" s="15"/>
      <c r="K11" s="21">
        <v>39899031</v>
      </c>
      <c r="L11" s="24"/>
      <c r="M11" s="21">
        <v>64118885</v>
      </c>
      <c r="O11" s="8"/>
      <c r="P11" s="8"/>
    </row>
    <row r="12" spans="1:16" s="7" customFormat="1" ht="23.1" customHeight="1" x14ac:dyDescent="0.2">
      <c r="A12" s="14" t="s">
        <v>20</v>
      </c>
      <c r="B12" s="15"/>
      <c r="C12" s="16"/>
      <c r="D12" s="16"/>
      <c r="E12" s="15"/>
      <c r="F12" s="15"/>
      <c r="G12" s="31">
        <v>4006660</v>
      </c>
      <c r="H12" s="45"/>
      <c r="I12" s="31">
        <v>1086951</v>
      </c>
      <c r="J12" s="15"/>
      <c r="K12" s="31">
        <v>575717</v>
      </c>
      <c r="L12" s="37"/>
      <c r="M12" s="31">
        <v>598209</v>
      </c>
    </row>
    <row r="13" spans="1:16" s="7" customFormat="1" ht="23.1" customHeight="1" x14ac:dyDescent="0.2">
      <c r="A13" s="18" t="s">
        <v>21</v>
      </c>
      <c r="B13" s="15"/>
      <c r="C13" s="16"/>
      <c r="D13" s="16"/>
      <c r="E13" s="15"/>
      <c r="F13" s="15"/>
      <c r="G13" s="35">
        <f>SUM(G9:G12)</f>
        <v>489563612</v>
      </c>
      <c r="H13" s="37"/>
      <c r="I13" s="35">
        <f>SUM(I9:I12)</f>
        <v>266513193</v>
      </c>
      <c r="J13" s="15"/>
      <c r="K13" s="35">
        <f>SUM(K9:K12)</f>
        <v>61958388</v>
      </c>
      <c r="L13" s="37"/>
      <c r="M13" s="35">
        <f>SUM(M9:M12)</f>
        <v>80301613</v>
      </c>
    </row>
    <row r="14" spans="1:16" s="7" customFormat="1" ht="23.1" customHeight="1" x14ac:dyDescent="0.2">
      <c r="A14" s="18" t="s">
        <v>22</v>
      </c>
      <c r="B14" s="15"/>
      <c r="C14" s="16"/>
      <c r="D14" s="16"/>
      <c r="E14" s="17"/>
      <c r="F14" s="17"/>
      <c r="G14" s="21"/>
      <c r="H14" s="37"/>
      <c r="I14" s="21"/>
      <c r="J14" s="15"/>
      <c r="K14" s="21"/>
      <c r="L14" s="37"/>
      <c r="M14" s="21"/>
    </row>
    <row r="15" spans="1:16" s="7" customFormat="1" ht="23.1" customHeight="1" x14ac:dyDescent="0.2">
      <c r="A15" s="15" t="s">
        <v>49</v>
      </c>
      <c r="B15" s="15"/>
      <c r="C15" s="16"/>
      <c r="D15" s="16"/>
      <c r="E15" s="17"/>
      <c r="F15" s="17"/>
      <c r="G15" s="21">
        <v>191120865</v>
      </c>
      <c r="H15" s="37"/>
      <c r="I15" s="21">
        <v>122253920</v>
      </c>
      <c r="J15" s="15"/>
      <c r="K15" s="21">
        <v>11407917</v>
      </c>
      <c r="L15" s="37"/>
      <c r="M15" s="21">
        <v>8548179</v>
      </c>
    </row>
    <row r="16" spans="1:16" s="7" customFormat="1" ht="23.1" customHeight="1" x14ac:dyDescent="0.2">
      <c r="A16" s="15" t="s">
        <v>148</v>
      </c>
      <c r="B16" s="15"/>
      <c r="C16" s="16"/>
      <c r="D16" s="16"/>
      <c r="E16" s="17"/>
      <c r="F16" s="17"/>
      <c r="G16" s="21">
        <v>97117405</v>
      </c>
      <c r="H16" s="37"/>
      <c r="I16" s="21">
        <v>35236762</v>
      </c>
      <c r="J16" s="15"/>
      <c r="K16" s="21">
        <v>0</v>
      </c>
      <c r="L16" s="37"/>
      <c r="M16" s="21">
        <v>0</v>
      </c>
    </row>
    <row r="17" spans="1:13" s="9" customFormat="1" ht="23.1" customHeight="1" x14ac:dyDescent="0.2">
      <c r="A17" s="38" t="s">
        <v>23</v>
      </c>
      <c r="B17" s="24"/>
      <c r="C17" s="36"/>
      <c r="D17" s="36"/>
      <c r="E17" s="17"/>
      <c r="F17" s="17"/>
      <c r="G17" s="45">
        <v>54141825</v>
      </c>
      <c r="H17" s="37"/>
      <c r="I17" s="37">
        <v>52537873</v>
      </c>
      <c r="J17" s="24"/>
      <c r="K17" s="37">
        <v>26961528</v>
      </c>
      <c r="L17" s="37"/>
      <c r="M17" s="37">
        <v>24800747</v>
      </c>
    </row>
    <row r="18" spans="1:13" s="7" customFormat="1" ht="23.1" customHeight="1" x14ac:dyDescent="0.2">
      <c r="A18" s="18" t="s">
        <v>24</v>
      </c>
      <c r="B18" s="15"/>
      <c r="C18" s="16"/>
      <c r="D18" s="16"/>
      <c r="E18" s="15"/>
      <c r="F18" s="15"/>
      <c r="G18" s="39">
        <f>SUM(G15:G17)</f>
        <v>342380095</v>
      </c>
      <c r="H18" s="37"/>
      <c r="I18" s="39">
        <f>SUM(I15:I17)</f>
        <v>210028555</v>
      </c>
      <c r="J18" s="15"/>
      <c r="K18" s="39">
        <f>SUM(K15:K17)</f>
        <v>38369445</v>
      </c>
      <c r="L18" s="37"/>
      <c r="M18" s="39">
        <f>SUM(M15:M17)</f>
        <v>33348926</v>
      </c>
    </row>
    <row r="19" spans="1:13" s="7" customFormat="1" ht="23.1" customHeight="1" x14ac:dyDescent="0.2">
      <c r="A19" s="18" t="s">
        <v>143</v>
      </c>
      <c r="B19" s="15"/>
      <c r="C19" s="16"/>
      <c r="D19" s="16"/>
      <c r="E19" s="15"/>
      <c r="F19" s="15"/>
      <c r="G19" s="37">
        <f>G13-G18</f>
        <v>147183517</v>
      </c>
      <c r="H19" s="37"/>
      <c r="I19" s="37">
        <f>I13-I18</f>
        <v>56484638</v>
      </c>
      <c r="J19" s="15"/>
      <c r="K19" s="37">
        <f>K13-K18</f>
        <v>23588943</v>
      </c>
      <c r="L19" s="37"/>
      <c r="M19" s="37">
        <f>M13-M18</f>
        <v>46952687</v>
      </c>
    </row>
    <row r="20" spans="1:13" s="7" customFormat="1" ht="23.1" customHeight="1" x14ac:dyDescent="0.2">
      <c r="A20" s="15" t="s">
        <v>133</v>
      </c>
      <c r="B20" s="15"/>
      <c r="C20" s="16"/>
      <c r="D20" s="16"/>
      <c r="E20" s="15"/>
      <c r="F20" s="15"/>
      <c r="G20" s="37">
        <v>28883</v>
      </c>
      <c r="H20" s="37"/>
      <c r="I20" s="37">
        <v>115442</v>
      </c>
      <c r="J20" s="15"/>
      <c r="K20" s="37">
        <v>124131</v>
      </c>
      <c r="L20" s="37"/>
      <c r="M20" s="37">
        <v>137197</v>
      </c>
    </row>
    <row r="21" spans="1:13" s="7" customFormat="1" ht="23.1" customHeight="1" x14ac:dyDescent="0.2">
      <c r="A21" s="15" t="s">
        <v>134</v>
      </c>
      <c r="B21" s="15"/>
      <c r="C21" s="16"/>
      <c r="D21" s="16"/>
      <c r="E21" s="17"/>
      <c r="F21" s="17"/>
      <c r="G21" s="35">
        <v>-513748</v>
      </c>
      <c r="H21" s="37"/>
      <c r="I21" s="35">
        <v>-526926</v>
      </c>
      <c r="J21" s="15"/>
      <c r="K21" s="35">
        <v>-241027</v>
      </c>
      <c r="L21" s="37"/>
      <c r="M21" s="35">
        <v>-186635</v>
      </c>
    </row>
    <row r="22" spans="1:13" s="7" customFormat="1" ht="23.1" customHeight="1" x14ac:dyDescent="0.2">
      <c r="A22" s="18" t="s">
        <v>166</v>
      </c>
      <c r="B22" s="15"/>
      <c r="C22" s="16"/>
      <c r="D22" s="16"/>
      <c r="E22" s="15"/>
      <c r="F22" s="15"/>
      <c r="G22" s="37">
        <f>SUM(G19:G21)</f>
        <v>146698652</v>
      </c>
      <c r="H22" s="37"/>
      <c r="I22" s="37">
        <f>SUM(I19:I21)</f>
        <v>56073154</v>
      </c>
      <c r="J22" s="15"/>
      <c r="K22" s="37">
        <f>SUM(K19:K21)</f>
        <v>23472047</v>
      </c>
      <c r="L22" s="37"/>
      <c r="M22" s="37">
        <f>SUM(M19:M21)</f>
        <v>46903249</v>
      </c>
    </row>
    <row r="23" spans="1:13" s="7" customFormat="1" ht="23.1" customHeight="1" x14ac:dyDescent="0.2">
      <c r="A23" s="15" t="s">
        <v>160</v>
      </c>
      <c r="B23" s="15"/>
      <c r="C23" s="16"/>
      <c r="D23" s="16"/>
      <c r="E23" s="17">
        <v>21</v>
      </c>
      <c r="F23" s="17"/>
      <c r="G23" s="35">
        <v>-35450586</v>
      </c>
      <c r="H23" s="37"/>
      <c r="I23" s="35">
        <v>-16025415</v>
      </c>
      <c r="J23" s="15"/>
      <c r="K23" s="35">
        <v>-3485600</v>
      </c>
      <c r="L23" s="37"/>
      <c r="M23" s="35">
        <v>-1102261</v>
      </c>
    </row>
    <row r="24" spans="1:13" s="7" customFormat="1" ht="23.1" customHeight="1" x14ac:dyDescent="0.2">
      <c r="A24" s="18" t="s">
        <v>101</v>
      </c>
      <c r="B24" s="15"/>
      <c r="C24" s="16"/>
      <c r="D24" s="16"/>
      <c r="E24" s="15"/>
      <c r="F24" s="15"/>
      <c r="G24" s="39">
        <f>SUM(G22:G23)</f>
        <v>111248066</v>
      </c>
      <c r="H24" s="37"/>
      <c r="I24" s="39">
        <f>SUM(I22:I23)</f>
        <v>40047739</v>
      </c>
      <c r="J24" s="15"/>
      <c r="K24" s="39">
        <f>SUM(K22:K23)</f>
        <v>19986447</v>
      </c>
      <c r="L24" s="37"/>
      <c r="M24" s="39">
        <f>SUM(M22:M23)</f>
        <v>45800988</v>
      </c>
    </row>
    <row r="25" spans="1:13" s="7" customFormat="1" ht="23.1" customHeight="1" x14ac:dyDescent="0.2">
      <c r="A25" s="15"/>
      <c r="B25" s="15"/>
      <c r="C25" s="16"/>
      <c r="D25" s="16"/>
      <c r="E25" s="15"/>
      <c r="F25" s="15"/>
      <c r="G25" s="23"/>
      <c r="H25" s="23"/>
      <c r="I25" s="23"/>
      <c r="J25" s="15"/>
      <c r="K25" s="23"/>
      <c r="L25" s="37"/>
      <c r="M25" s="37"/>
    </row>
    <row r="26" spans="1:13" s="7" customFormat="1" ht="23.1" customHeight="1" x14ac:dyDescent="0.2">
      <c r="A26" s="18" t="s">
        <v>82</v>
      </c>
      <c r="B26" s="15"/>
      <c r="C26" s="16"/>
      <c r="D26" s="16"/>
      <c r="E26" s="15"/>
      <c r="F26" s="15"/>
      <c r="G26" s="23"/>
      <c r="H26" s="23"/>
      <c r="I26" s="23"/>
      <c r="J26" s="15"/>
      <c r="K26" s="23"/>
      <c r="L26" s="37"/>
      <c r="M26" s="37"/>
    </row>
    <row r="27" spans="1:13" s="7" customFormat="1" ht="23.1" customHeight="1" x14ac:dyDescent="0.2">
      <c r="A27" s="75" t="s">
        <v>98</v>
      </c>
      <c r="B27" s="15"/>
      <c r="C27" s="16"/>
      <c r="D27" s="16"/>
      <c r="E27" s="15"/>
      <c r="F27" s="15"/>
      <c r="G27" s="23"/>
      <c r="H27" s="23"/>
      <c r="I27" s="23"/>
      <c r="J27" s="15"/>
      <c r="K27" s="23"/>
      <c r="L27" s="37"/>
      <c r="M27" s="37"/>
    </row>
    <row r="28" spans="1:13" s="7" customFormat="1" ht="23.1" customHeight="1" x14ac:dyDescent="0.2">
      <c r="A28" s="15" t="s">
        <v>161</v>
      </c>
      <c r="B28" s="15"/>
      <c r="C28" s="16"/>
      <c r="D28" s="16"/>
      <c r="E28" s="15"/>
      <c r="F28" s="15"/>
      <c r="G28" s="23"/>
      <c r="H28" s="23"/>
      <c r="I28" s="23"/>
      <c r="J28" s="15"/>
      <c r="K28" s="23"/>
      <c r="L28" s="37"/>
      <c r="M28" s="37"/>
    </row>
    <row r="29" spans="1:13" s="7" customFormat="1" ht="23.1" customHeight="1" x14ac:dyDescent="0.2">
      <c r="A29" s="15" t="s">
        <v>107</v>
      </c>
      <c r="B29" s="15"/>
      <c r="C29" s="16"/>
      <c r="D29" s="16"/>
      <c r="E29" s="17" t="s">
        <v>163</v>
      </c>
      <c r="F29" s="15"/>
      <c r="G29" s="35">
        <v>695221</v>
      </c>
      <c r="H29" s="23"/>
      <c r="I29" s="35">
        <v>707253</v>
      </c>
      <c r="J29" s="15"/>
      <c r="K29" s="35">
        <v>452826</v>
      </c>
      <c r="L29" s="37"/>
      <c r="M29" s="35">
        <v>237591</v>
      </c>
    </row>
    <row r="30" spans="1:13" s="7" customFormat="1" ht="23.1" customHeight="1" x14ac:dyDescent="0.2">
      <c r="A30" s="18" t="s">
        <v>83</v>
      </c>
      <c r="B30" s="15"/>
      <c r="C30" s="16"/>
      <c r="D30" s="16"/>
      <c r="E30" s="15"/>
      <c r="F30" s="15"/>
      <c r="G30" s="35">
        <f>G29</f>
        <v>695221</v>
      </c>
      <c r="H30" s="23"/>
      <c r="I30" s="35">
        <f>I29</f>
        <v>707253</v>
      </c>
      <c r="J30" s="15"/>
      <c r="K30" s="35">
        <f>K29</f>
        <v>452826</v>
      </c>
      <c r="L30" s="37"/>
      <c r="M30" s="35">
        <f>M29</f>
        <v>237591</v>
      </c>
    </row>
    <row r="31" spans="1:13" s="7" customFormat="1" ht="23.1" customHeight="1" x14ac:dyDescent="0.2">
      <c r="A31" s="15"/>
      <c r="B31" s="15"/>
      <c r="C31" s="16"/>
      <c r="D31" s="16"/>
      <c r="E31" s="15"/>
      <c r="F31" s="15"/>
      <c r="G31" s="23"/>
      <c r="H31" s="23"/>
      <c r="I31" s="23"/>
      <c r="J31" s="24"/>
      <c r="K31" s="23"/>
      <c r="L31" s="37"/>
      <c r="M31" s="37"/>
    </row>
    <row r="32" spans="1:13" s="7" customFormat="1" ht="23.1" customHeight="1" thickBot="1" x14ac:dyDescent="0.25">
      <c r="A32" s="18" t="s">
        <v>96</v>
      </c>
      <c r="B32" s="15"/>
      <c r="C32" s="16"/>
      <c r="D32" s="16"/>
      <c r="E32" s="15"/>
      <c r="F32" s="15"/>
      <c r="G32" s="40">
        <f>SUM(G30,G24)</f>
        <v>111943287</v>
      </c>
      <c r="H32" s="23"/>
      <c r="I32" s="40">
        <f>SUM(I30,I24)</f>
        <v>40754992</v>
      </c>
      <c r="J32" s="15"/>
      <c r="K32" s="40">
        <f>SUM(K30,K24)</f>
        <v>20439273</v>
      </c>
      <c r="L32" s="37"/>
      <c r="M32" s="40">
        <f>SUM(M30,M24)</f>
        <v>46038579</v>
      </c>
    </row>
    <row r="33" spans="1:15" s="7" customFormat="1" ht="23.1" customHeight="1" thickTop="1" x14ac:dyDescent="0.2">
      <c r="A33" s="15"/>
      <c r="B33" s="15"/>
      <c r="C33" s="16"/>
      <c r="D33" s="16"/>
      <c r="E33" s="15"/>
      <c r="F33" s="15"/>
      <c r="G33" s="23"/>
      <c r="H33" s="23"/>
      <c r="I33" s="23"/>
      <c r="J33" s="15"/>
      <c r="K33" s="23"/>
      <c r="L33" s="37"/>
      <c r="M33" s="37"/>
    </row>
    <row r="34" spans="1:15" s="9" customFormat="1" ht="23.1" customHeight="1" x14ac:dyDescent="0.2">
      <c r="A34" s="53" t="s">
        <v>86</v>
      </c>
      <c r="B34" s="24"/>
      <c r="C34" s="36"/>
      <c r="D34" s="36"/>
      <c r="E34" s="54">
        <v>22</v>
      </c>
      <c r="F34" s="54"/>
      <c r="G34" s="37"/>
      <c r="H34" s="37"/>
      <c r="I34" s="37"/>
      <c r="J34" s="24"/>
      <c r="K34" s="37"/>
      <c r="L34" s="37"/>
      <c r="M34" s="37"/>
    </row>
    <row r="35" spans="1:15" s="9" customFormat="1" ht="23.1" customHeight="1" x14ac:dyDescent="0.2">
      <c r="A35" s="24" t="s">
        <v>116</v>
      </c>
      <c r="B35" s="24"/>
      <c r="C35" s="36"/>
      <c r="D35" s="36"/>
      <c r="E35" s="54"/>
      <c r="F35" s="54"/>
      <c r="G35" s="37"/>
      <c r="H35" s="37"/>
      <c r="I35" s="37"/>
      <c r="J35" s="24"/>
      <c r="K35" s="37"/>
      <c r="L35" s="37"/>
      <c r="M35" s="37"/>
    </row>
    <row r="36" spans="1:15" s="9" customFormat="1" ht="23.1" customHeight="1" thickBot="1" x14ac:dyDescent="0.25">
      <c r="A36" s="38" t="s">
        <v>110</v>
      </c>
      <c r="B36" s="24"/>
      <c r="C36" s="36"/>
      <c r="D36" s="36"/>
      <c r="E36" s="54"/>
      <c r="F36" s="54"/>
      <c r="G36" s="76">
        <f>G24/5350000</f>
        <v>20.794031028037384</v>
      </c>
      <c r="H36" s="37"/>
      <c r="I36" s="76">
        <v>7.49</v>
      </c>
      <c r="J36" s="23"/>
      <c r="K36" s="76">
        <f>K24/5350000</f>
        <v>3.7357844859813083</v>
      </c>
      <c r="L36" s="23"/>
      <c r="M36" s="76">
        <v>8.56</v>
      </c>
    </row>
    <row r="37" spans="1:15" s="9" customFormat="1" ht="23.1" customHeight="1" thickTop="1" x14ac:dyDescent="0.2">
      <c r="A37" s="24"/>
      <c r="B37" s="24"/>
      <c r="C37" s="36"/>
      <c r="D37" s="36"/>
      <c r="E37" s="24"/>
      <c r="F37" s="24"/>
      <c r="G37" s="37"/>
      <c r="H37" s="37"/>
      <c r="I37" s="37"/>
      <c r="J37" s="24"/>
      <c r="K37" s="37"/>
      <c r="L37" s="37"/>
      <c r="M37" s="37"/>
      <c r="O37" s="74"/>
    </row>
    <row r="38" spans="1:15" s="7" customFormat="1" ht="23.1" customHeight="1" x14ac:dyDescent="0.2">
      <c r="A38" s="7" t="s">
        <v>8</v>
      </c>
      <c r="C38" s="8"/>
      <c r="D38" s="8"/>
      <c r="G38" s="11"/>
      <c r="H38" s="47"/>
      <c r="I38" s="11"/>
      <c r="K38" s="11"/>
      <c r="L38" s="9"/>
    </row>
  </sheetData>
  <mergeCells count="3">
    <mergeCell ref="A4:M4"/>
    <mergeCell ref="G5:I5"/>
    <mergeCell ref="K5:M5"/>
  </mergeCells>
  <pageMargins left="0.98425196850393704" right="0.31496062992125984" top="0.78740157480314965" bottom="0.31496062992125984" header="0.31496062992125984" footer="0.31496062992125984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S34"/>
  <sheetViews>
    <sheetView showGridLines="0" view="pageBreakPreview" zoomScale="80" zoomScaleNormal="70" zoomScaleSheetLayoutView="80" workbookViewId="0">
      <selection activeCell="G3" sqref="G3"/>
    </sheetView>
  </sheetViews>
  <sheetFormatPr defaultColWidth="9.140625" defaultRowHeight="23.25" x14ac:dyDescent="0.2"/>
  <cols>
    <col min="1" max="1" width="29.42578125" style="55" customWidth="1"/>
    <col min="2" max="2" width="2.85546875" style="55" customWidth="1"/>
    <col min="3" max="3" width="8.140625" style="55" customWidth="1"/>
    <col min="4" max="4" width="1.5703125" style="55" customWidth="1"/>
    <col min="5" max="5" width="15.42578125" style="55" customWidth="1"/>
    <col min="6" max="6" width="1.28515625" style="55" customWidth="1"/>
    <col min="7" max="7" width="15.140625" style="55" customWidth="1"/>
    <col min="8" max="8" width="1.28515625" style="55" customWidth="1"/>
    <col min="9" max="9" width="15.5703125" style="55" customWidth="1"/>
    <col min="10" max="10" width="1.28515625" style="55" customWidth="1"/>
    <col min="11" max="11" width="15.5703125" style="55" customWidth="1"/>
    <col min="12" max="12" width="1.28515625" style="55" customWidth="1"/>
    <col min="13" max="13" width="15.28515625" style="55" customWidth="1"/>
    <col min="14" max="14" width="1.28515625" style="55" customWidth="1"/>
    <col min="15" max="15" width="21.85546875" style="55" customWidth="1"/>
    <col min="16" max="16" width="1.28515625" style="55" customWidth="1"/>
    <col min="17" max="17" width="21.5703125" style="55" customWidth="1"/>
    <col min="18" max="18" width="0.7109375" style="55" customWidth="1"/>
    <col min="19" max="19" width="13.42578125" style="55" hidden="1" customWidth="1"/>
    <col min="20" max="16384" width="9.140625" style="55"/>
  </cols>
  <sheetData>
    <row r="1" spans="1:19" ht="24" customHeight="1" x14ac:dyDescent="0.2">
      <c r="A1" s="127" t="s">
        <v>53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6"/>
      <c r="S1" s="6"/>
    </row>
    <row r="2" spans="1:19" ht="24" customHeight="1" x14ac:dyDescent="0.2">
      <c r="A2" s="6" t="s">
        <v>87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ht="24" customHeight="1" x14ac:dyDescent="0.2">
      <c r="A3" s="6" t="s">
        <v>156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ht="24" customHeight="1" x14ac:dyDescent="0.2"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8" t="s">
        <v>0</v>
      </c>
      <c r="R4" s="57"/>
    </row>
    <row r="5" spans="1:19" s="60" customFormat="1" ht="24" customHeight="1" x14ac:dyDescent="0.2">
      <c r="A5" s="59"/>
      <c r="B5" s="59"/>
      <c r="C5" s="59"/>
      <c r="D5" s="59"/>
      <c r="E5" s="128" t="s">
        <v>55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10"/>
      <c r="S5" s="110"/>
    </row>
    <row r="6" spans="1:19" s="60" customFormat="1" ht="24" customHeight="1" x14ac:dyDescent="0.2">
      <c r="A6" s="59"/>
      <c r="B6" s="59"/>
      <c r="C6" s="59"/>
      <c r="D6" s="59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 t="s">
        <v>88</v>
      </c>
      <c r="P6" s="111"/>
      <c r="Q6" s="111"/>
      <c r="R6" s="111"/>
      <c r="S6" s="112"/>
    </row>
    <row r="7" spans="1:19" s="60" customFormat="1" ht="24" customHeight="1" x14ac:dyDescent="0.2">
      <c r="I7" s="126"/>
      <c r="J7" s="126"/>
      <c r="K7" s="126"/>
      <c r="L7" s="126"/>
      <c r="M7" s="126"/>
      <c r="N7" s="61"/>
      <c r="O7" s="113" t="s">
        <v>89</v>
      </c>
      <c r="P7" s="61"/>
    </row>
    <row r="8" spans="1:19" s="60" customFormat="1" ht="24" customHeight="1" x14ac:dyDescent="0.2">
      <c r="E8" s="60" t="s">
        <v>90</v>
      </c>
      <c r="G8" s="60" t="s">
        <v>115</v>
      </c>
      <c r="I8" s="125" t="s">
        <v>109</v>
      </c>
      <c r="J8" s="125"/>
      <c r="K8" s="125"/>
      <c r="L8" s="125"/>
      <c r="M8" s="125"/>
      <c r="O8" s="61" t="s">
        <v>111</v>
      </c>
    </row>
    <row r="9" spans="1:19" ht="24" customHeight="1" x14ac:dyDescent="0.2">
      <c r="A9" s="60"/>
      <c r="B9" s="61"/>
      <c r="D9" s="60"/>
      <c r="E9" s="60" t="s">
        <v>91</v>
      </c>
      <c r="F9" s="60"/>
      <c r="G9" s="60" t="s">
        <v>92</v>
      </c>
      <c r="H9" s="61"/>
      <c r="I9" s="125" t="s">
        <v>147</v>
      </c>
      <c r="J9" s="125"/>
      <c r="K9" s="125"/>
      <c r="N9" s="69"/>
      <c r="O9" s="60" t="s">
        <v>112</v>
      </c>
      <c r="P9" s="61"/>
      <c r="Q9" s="60" t="s">
        <v>27</v>
      </c>
    </row>
    <row r="10" spans="1:19" ht="24" customHeight="1" x14ac:dyDescent="0.2">
      <c r="A10" s="60"/>
      <c r="B10" s="61"/>
      <c r="C10" s="105" t="s">
        <v>1</v>
      </c>
      <c r="D10" s="60"/>
      <c r="E10" s="105" t="s">
        <v>26</v>
      </c>
      <c r="F10" s="61"/>
      <c r="G10" s="105" t="s">
        <v>93</v>
      </c>
      <c r="H10" s="61"/>
      <c r="I10" s="105" t="s">
        <v>145</v>
      </c>
      <c r="J10" s="61"/>
      <c r="K10" s="105" t="s">
        <v>146</v>
      </c>
      <c r="L10" s="64"/>
      <c r="M10" s="105" t="s">
        <v>100</v>
      </c>
      <c r="N10" s="61"/>
      <c r="O10" s="105" t="s">
        <v>113</v>
      </c>
      <c r="P10" s="61"/>
      <c r="Q10" s="105" t="s">
        <v>13</v>
      </c>
    </row>
    <row r="11" spans="1:19" ht="24" customHeight="1" x14ac:dyDescent="0.2">
      <c r="A11" s="63" t="s">
        <v>123</v>
      </c>
      <c r="B11" s="63"/>
      <c r="C11" s="17"/>
      <c r="E11" s="64">
        <v>53500000</v>
      </c>
      <c r="F11" s="64"/>
      <c r="G11" s="64">
        <v>8378777</v>
      </c>
      <c r="H11" s="64"/>
      <c r="I11" s="64">
        <v>0</v>
      </c>
      <c r="J11" s="64"/>
      <c r="K11" s="64">
        <v>720000</v>
      </c>
      <c r="L11" s="64"/>
      <c r="M11" s="64">
        <v>56456141.999999993</v>
      </c>
      <c r="N11" s="64"/>
      <c r="O11" s="64">
        <v>-2726921</v>
      </c>
      <c r="P11" s="64"/>
      <c r="Q11" s="64">
        <f>SUM(E11:O11)</f>
        <v>116327998</v>
      </c>
    </row>
    <row r="12" spans="1:19" ht="24" customHeight="1" x14ac:dyDescent="0.2">
      <c r="A12" s="4" t="s">
        <v>101</v>
      </c>
      <c r="B12" s="63"/>
      <c r="C12" s="17"/>
      <c r="E12" s="64">
        <v>0</v>
      </c>
      <c r="F12" s="64"/>
      <c r="G12" s="64">
        <v>0</v>
      </c>
      <c r="H12" s="64"/>
      <c r="I12" s="64">
        <v>0</v>
      </c>
      <c r="J12" s="64"/>
      <c r="K12" s="64">
        <v>0</v>
      </c>
      <c r="L12" s="64"/>
      <c r="M12" s="64">
        <f>PL!I24</f>
        <v>40047739</v>
      </c>
      <c r="N12" s="64"/>
      <c r="O12" s="64">
        <v>0</v>
      </c>
      <c r="P12" s="64"/>
      <c r="Q12" s="64">
        <f t="shared" ref="Q12:Q16" si="0">SUM(E12:O12)</f>
        <v>40047739</v>
      </c>
    </row>
    <row r="13" spans="1:19" ht="24" customHeight="1" x14ac:dyDescent="0.2">
      <c r="A13" s="4" t="s">
        <v>83</v>
      </c>
      <c r="B13" s="63"/>
      <c r="C13" s="17"/>
      <c r="E13" s="65">
        <v>0</v>
      </c>
      <c r="F13" s="64"/>
      <c r="G13" s="65">
        <v>0</v>
      </c>
      <c r="H13" s="64"/>
      <c r="I13" s="65">
        <v>0</v>
      </c>
      <c r="J13" s="64"/>
      <c r="K13" s="65">
        <v>0</v>
      </c>
      <c r="L13" s="64"/>
      <c r="M13" s="65">
        <v>707253</v>
      </c>
      <c r="N13" s="64"/>
      <c r="O13" s="65">
        <v>0</v>
      </c>
      <c r="P13" s="64"/>
      <c r="Q13" s="65">
        <f t="shared" si="0"/>
        <v>707253</v>
      </c>
    </row>
    <row r="14" spans="1:19" ht="24" customHeight="1" x14ac:dyDescent="0.2">
      <c r="A14" s="4" t="s">
        <v>96</v>
      </c>
      <c r="B14" s="63"/>
      <c r="C14" s="17"/>
      <c r="E14" s="64">
        <f>SUM(E12:E13)</f>
        <v>0</v>
      </c>
      <c r="F14" s="64"/>
      <c r="G14" s="64">
        <f>SUM(G12:G13)</f>
        <v>0</v>
      </c>
      <c r="H14" s="64"/>
      <c r="I14" s="64">
        <f>SUM(I12:I13)</f>
        <v>0</v>
      </c>
      <c r="J14" s="64"/>
      <c r="K14" s="64">
        <f>SUM(K12:K13)</f>
        <v>0</v>
      </c>
      <c r="L14" s="64"/>
      <c r="M14" s="64">
        <f>SUM(M12:M13)</f>
        <v>40754992</v>
      </c>
      <c r="N14" s="64"/>
      <c r="O14" s="64">
        <f>SUM(O12:O13)</f>
        <v>0</v>
      </c>
      <c r="P14" s="64"/>
      <c r="Q14" s="64">
        <f t="shared" si="0"/>
        <v>40754992</v>
      </c>
    </row>
    <row r="15" spans="1:19" ht="24" customHeight="1" x14ac:dyDescent="0.2">
      <c r="A15" s="82" t="s">
        <v>43</v>
      </c>
      <c r="B15" s="82"/>
      <c r="C15" s="17">
        <v>18</v>
      </c>
      <c r="E15" s="64">
        <v>0</v>
      </c>
      <c r="F15" s="64"/>
      <c r="G15" s="64">
        <v>823711</v>
      </c>
      <c r="H15" s="64"/>
      <c r="I15" s="64">
        <v>0</v>
      </c>
      <c r="J15" s="64"/>
      <c r="K15" s="64">
        <v>0</v>
      </c>
      <c r="L15" s="64"/>
      <c r="M15" s="64">
        <v>0</v>
      </c>
      <c r="N15" s="64"/>
      <c r="O15" s="64">
        <v>0</v>
      </c>
      <c r="P15" s="64"/>
      <c r="Q15" s="64">
        <f>SUM(E15:O15)</f>
        <v>823711</v>
      </c>
    </row>
    <row r="16" spans="1:19" s="69" customFormat="1" ht="24" customHeight="1" x14ac:dyDescent="0.2">
      <c r="A16" s="82" t="s">
        <v>139</v>
      </c>
      <c r="B16" s="82"/>
      <c r="C16" s="17">
        <v>25</v>
      </c>
      <c r="E16" s="64">
        <v>0</v>
      </c>
      <c r="F16" s="64"/>
      <c r="G16" s="64">
        <v>0</v>
      </c>
      <c r="H16" s="64"/>
      <c r="I16" s="64">
        <v>0</v>
      </c>
      <c r="J16" s="64"/>
      <c r="K16" s="64">
        <v>0</v>
      </c>
      <c r="L16" s="64"/>
      <c r="M16" s="64">
        <v>-61912875</v>
      </c>
      <c r="N16" s="64"/>
      <c r="O16" s="64">
        <v>0</v>
      </c>
      <c r="P16" s="64"/>
      <c r="Q16" s="64">
        <f t="shared" si="0"/>
        <v>-61912875</v>
      </c>
    </row>
    <row r="17" spans="1:19" s="69" customFormat="1" ht="24" customHeight="1" x14ac:dyDescent="0.2">
      <c r="A17" s="4" t="s">
        <v>104</v>
      </c>
      <c r="B17" s="63"/>
      <c r="C17" s="17">
        <v>19</v>
      </c>
      <c r="E17" s="64">
        <v>0</v>
      </c>
      <c r="F17" s="64"/>
      <c r="G17" s="64">
        <v>0</v>
      </c>
      <c r="H17" s="64"/>
      <c r="I17" s="64">
        <v>3289625</v>
      </c>
      <c r="J17" s="64"/>
      <c r="K17" s="64">
        <v>280000</v>
      </c>
      <c r="L17" s="64"/>
      <c r="M17" s="64">
        <v>-3569625</v>
      </c>
      <c r="N17" s="64"/>
      <c r="O17" s="65">
        <v>0</v>
      </c>
      <c r="P17" s="64"/>
      <c r="Q17" s="64">
        <f>SUM(E17:O17)</f>
        <v>0</v>
      </c>
    </row>
    <row r="18" spans="1:19" ht="24" customHeight="1" thickBot="1" x14ac:dyDescent="0.25">
      <c r="A18" s="63" t="s">
        <v>124</v>
      </c>
      <c r="B18" s="63"/>
      <c r="E18" s="114">
        <f>SUM(E14:E17,E11)</f>
        <v>53500000</v>
      </c>
      <c r="F18" s="64"/>
      <c r="G18" s="114">
        <f>SUM(G14:G17,G11)</f>
        <v>9202488</v>
      </c>
      <c r="H18" s="64"/>
      <c r="I18" s="114">
        <f>SUM(I14:I17,I11)</f>
        <v>3289625</v>
      </c>
      <c r="J18" s="64"/>
      <c r="K18" s="114">
        <f>SUM(K14:K17,K11)</f>
        <v>1000000</v>
      </c>
      <c r="L18" s="64"/>
      <c r="M18" s="114">
        <f>SUM(M14:M17,M11)</f>
        <v>31728633.999999993</v>
      </c>
      <c r="N18" s="64"/>
      <c r="O18" s="114">
        <f>SUM(O14:O17,O11)</f>
        <v>-2726921</v>
      </c>
      <c r="P18" s="64"/>
      <c r="Q18" s="114">
        <f>SUM(Q14:Q17,Q11)</f>
        <v>95993826</v>
      </c>
    </row>
    <row r="19" spans="1:19" ht="24" customHeight="1" thickTop="1" x14ac:dyDescent="0.2">
      <c r="A19" s="63"/>
      <c r="B19" s="63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</row>
    <row r="20" spans="1:19" ht="24" customHeight="1" x14ac:dyDescent="0.2">
      <c r="A20" s="63" t="s">
        <v>157</v>
      </c>
      <c r="B20" s="63"/>
      <c r="C20" s="81"/>
      <c r="E20" s="64">
        <f>E18</f>
        <v>53500000</v>
      </c>
      <c r="F20" s="64"/>
      <c r="G20" s="64">
        <f>G18</f>
        <v>9202488</v>
      </c>
      <c r="H20" s="64"/>
      <c r="I20" s="64">
        <f>I18</f>
        <v>3289625</v>
      </c>
      <c r="J20" s="64"/>
      <c r="K20" s="64">
        <f>K18</f>
        <v>1000000</v>
      </c>
      <c r="L20" s="64"/>
      <c r="M20" s="64">
        <f>M18</f>
        <v>31728633.999999993</v>
      </c>
      <c r="N20" s="64"/>
      <c r="O20" s="64">
        <f>O18</f>
        <v>-2726921</v>
      </c>
      <c r="P20" s="64"/>
      <c r="Q20" s="64">
        <f t="shared" ref="Q20:Q26" si="1">SUM(E20:O20)</f>
        <v>95993826</v>
      </c>
      <c r="R20" s="64"/>
      <c r="S20" s="64">
        <f>SUM(Q20:Q20)</f>
        <v>95993826</v>
      </c>
    </row>
    <row r="21" spans="1:19" ht="24" customHeight="1" x14ac:dyDescent="0.2">
      <c r="A21" s="4" t="s">
        <v>101</v>
      </c>
      <c r="B21" s="63"/>
      <c r="C21" s="17"/>
      <c r="E21" s="64">
        <v>0</v>
      </c>
      <c r="F21" s="64"/>
      <c r="G21" s="64">
        <v>0</v>
      </c>
      <c r="H21" s="64"/>
      <c r="I21" s="64">
        <v>0</v>
      </c>
      <c r="J21" s="64"/>
      <c r="K21" s="64">
        <v>0</v>
      </c>
      <c r="L21" s="64"/>
      <c r="M21" s="64">
        <f>PL!G24</f>
        <v>111248066</v>
      </c>
      <c r="N21" s="64"/>
      <c r="O21" s="64">
        <v>0</v>
      </c>
      <c r="P21" s="64"/>
      <c r="Q21" s="64">
        <f t="shared" si="1"/>
        <v>111248066</v>
      </c>
      <c r="R21" s="64"/>
      <c r="S21" s="64">
        <f>SUM(Q21:Q21)</f>
        <v>111248066</v>
      </c>
    </row>
    <row r="22" spans="1:19" ht="24" customHeight="1" x14ac:dyDescent="0.2">
      <c r="A22" s="4" t="s">
        <v>83</v>
      </c>
      <c r="B22" s="63"/>
      <c r="C22" s="17"/>
      <c r="E22" s="65">
        <v>0</v>
      </c>
      <c r="F22" s="64"/>
      <c r="G22" s="65">
        <v>0</v>
      </c>
      <c r="H22" s="64"/>
      <c r="I22" s="65">
        <v>0</v>
      </c>
      <c r="J22" s="64"/>
      <c r="K22" s="65">
        <v>0</v>
      </c>
      <c r="L22" s="64"/>
      <c r="M22" s="65">
        <f>PL!G30</f>
        <v>695221</v>
      </c>
      <c r="N22" s="64"/>
      <c r="O22" s="65">
        <v>0</v>
      </c>
      <c r="P22" s="64"/>
      <c r="Q22" s="65">
        <f t="shared" si="1"/>
        <v>695221</v>
      </c>
      <c r="R22" s="64"/>
      <c r="S22" s="65">
        <f>SUM(Q22:Q22)</f>
        <v>695221</v>
      </c>
    </row>
    <row r="23" spans="1:19" ht="24" customHeight="1" x14ac:dyDescent="0.2">
      <c r="A23" s="4" t="s">
        <v>96</v>
      </c>
      <c r="B23" s="63"/>
      <c r="C23" s="17"/>
      <c r="E23" s="64">
        <f>SUM(E21:E22)</f>
        <v>0</v>
      </c>
      <c r="F23" s="64"/>
      <c r="G23" s="64">
        <f>SUM(G21:G22)</f>
        <v>0</v>
      </c>
      <c r="H23" s="64"/>
      <c r="I23" s="64">
        <f>SUM(I21:I22)</f>
        <v>0</v>
      </c>
      <c r="J23" s="64"/>
      <c r="K23" s="64">
        <f>SUM(K21:K22)</f>
        <v>0</v>
      </c>
      <c r="L23" s="64"/>
      <c r="M23" s="64">
        <f>SUM(M21:M22)</f>
        <v>111943287</v>
      </c>
      <c r="N23" s="64"/>
      <c r="O23" s="64">
        <f>SUM(O21:O22)</f>
        <v>0</v>
      </c>
      <c r="P23" s="64"/>
      <c r="Q23" s="64">
        <f t="shared" si="1"/>
        <v>111943287</v>
      </c>
      <c r="R23" s="64"/>
      <c r="S23" s="64">
        <f>SUM(S21:S22)</f>
        <v>111943287</v>
      </c>
    </row>
    <row r="24" spans="1:19" s="69" customFormat="1" ht="24" customHeight="1" x14ac:dyDescent="0.2">
      <c r="A24" s="82" t="s">
        <v>43</v>
      </c>
      <c r="B24" s="82"/>
      <c r="C24" s="17">
        <v>18</v>
      </c>
      <c r="E24" s="64">
        <v>0</v>
      </c>
      <c r="F24" s="64"/>
      <c r="G24" s="64">
        <v>126044</v>
      </c>
      <c r="H24" s="64"/>
      <c r="I24" s="64">
        <v>0</v>
      </c>
      <c r="J24" s="64"/>
      <c r="K24" s="64">
        <v>0</v>
      </c>
      <c r="L24" s="64"/>
      <c r="M24" s="64">
        <v>0</v>
      </c>
      <c r="N24" s="64"/>
      <c r="O24" s="64">
        <v>0</v>
      </c>
      <c r="P24" s="64"/>
      <c r="Q24" s="64">
        <f t="shared" si="1"/>
        <v>126044</v>
      </c>
      <c r="R24" s="64"/>
      <c r="S24" s="64">
        <f>SUM(Q24:Q24)</f>
        <v>126044</v>
      </c>
    </row>
    <row r="25" spans="1:19" s="69" customFormat="1" ht="24" customHeight="1" x14ac:dyDescent="0.2">
      <c r="A25" s="82" t="s">
        <v>139</v>
      </c>
      <c r="B25" s="82"/>
      <c r="C25" s="17">
        <v>25</v>
      </c>
      <c r="E25" s="64">
        <v>0</v>
      </c>
      <c r="F25" s="64"/>
      <c r="G25" s="64">
        <v>0</v>
      </c>
      <c r="H25" s="64"/>
      <c r="I25" s="64">
        <v>0</v>
      </c>
      <c r="J25" s="64"/>
      <c r="K25" s="64">
        <v>0</v>
      </c>
      <c r="L25" s="64"/>
      <c r="M25" s="64">
        <v>-19008550</v>
      </c>
      <c r="N25" s="64"/>
      <c r="O25" s="64">
        <v>0</v>
      </c>
      <c r="P25" s="64"/>
      <c r="Q25" s="64">
        <f t="shared" si="1"/>
        <v>-19008550</v>
      </c>
      <c r="R25" s="64"/>
      <c r="S25" s="64"/>
    </row>
    <row r="26" spans="1:19" ht="24" customHeight="1" x14ac:dyDescent="0.2">
      <c r="A26" s="4" t="s">
        <v>104</v>
      </c>
      <c r="B26" s="63"/>
      <c r="C26" s="17">
        <v>19</v>
      </c>
      <c r="E26" s="65">
        <v>0</v>
      </c>
      <c r="F26" s="64"/>
      <c r="G26" s="65">
        <v>0</v>
      </c>
      <c r="H26" s="64"/>
      <c r="I26" s="65">
        <v>1000450</v>
      </c>
      <c r="J26" s="64"/>
      <c r="K26" s="65">
        <v>100000</v>
      </c>
      <c r="L26" s="64"/>
      <c r="M26" s="65">
        <f>-I26-K26</f>
        <v>-1100450</v>
      </c>
      <c r="N26" s="64"/>
      <c r="O26" s="65">
        <v>0</v>
      </c>
      <c r="P26" s="64"/>
      <c r="Q26" s="65">
        <f t="shared" si="1"/>
        <v>0</v>
      </c>
      <c r="R26" s="64"/>
      <c r="S26" s="64">
        <f>SUM(Q26:Q26)</f>
        <v>0</v>
      </c>
    </row>
    <row r="27" spans="1:19" ht="24" customHeight="1" thickBot="1" x14ac:dyDescent="0.25">
      <c r="A27" s="63" t="s">
        <v>158</v>
      </c>
      <c r="B27" s="63"/>
      <c r="C27" s="17"/>
      <c r="E27" s="70">
        <f>SUM(E23:E26,E20)</f>
        <v>53500000</v>
      </c>
      <c r="F27" s="64"/>
      <c r="G27" s="70">
        <f>SUM(G23:G26,G20)</f>
        <v>9328532</v>
      </c>
      <c r="H27" s="64"/>
      <c r="I27" s="70">
        <f>SUM(I23:I26,I20)</f>
        <v>4290075</v>
      </c>
      <c r="J27" s="64"/>
      <c r="K27" s="70">
        <f>SUM(K23:K26,K20)</f>
        <v>1100000</v>
      </c>
      <c r="L27" s="64"/>
      <c r="M27" s="70">
        <f>SUM(M23:M26,M20)</f>
        <v>123562921</v>
      </c>
      <c r="N27" s="64"/>
      <c r="O27" s="70">
        <f>SUM(O23:O26,O20)</f>
        <v>-2726921</v>
      </c>
      <c r="P27" s="64"/>
      <c r="Q27" s="70">
        <f>SUM(Q23:Q26,Q20)</f>
        <v>189054607</v>
      </c>
      <c r="R27" s="64"/>
      <c r="S27" s="70">
        <f>SUM(S23:S26,S20)</f>
        <v>208063157</v>
      </c>
    </row>
    <row r="28" spans="1:19" s="61" customFormat="1" ht="24" customHeight="1" thickTop="1" x14ac:dyDescent="0.2">
      <c r="A28" s="4"/>
      <c r="B28" s="4"/>
      <c r="C28" s="81"/>
      <c r="D28" s="55"/>
      <c r="E28" s="64">
        <f>E27-'BS&amp;PL'!G52</f>
        <v>0</v>
      </c>
      <c r="F28" s="64"/>
      <c r="G28" s="64">
        <f>G27-'BS&amp;PL'!G53</f>
        <v>0</v>
      </c>
      <c r="H28" s="64"/>
      <c r="I28" s="64">
        <f>I27-'BS&amp;PL'!G56</f>
        <v>0</v>
      </c>
      <c r="J28" s="64"/>
      <c r="K28" s="64">
        <f>K27-'BS&amp;PL'!G57</f>
        <v>0</v>
      </c>
      <c r="L28" s="64"/>
      <c r="M28" s="64">
        <f>M27-'BS&amp;PL'!G58</f>
        <v>0</v>
      </c>
      <c r="N28" s="64"/>
      <c r="O28" s="64">
        <f>O27-'BS&amp;PL'!G59</f>
        <v>0</v>
      </c>
      <c r="P28" s="64"/>
      <c r="Q28" s="64">
        <f>Q27-'BS&amp;PL'!G60</f>
        <v>0</v>
      </c>
      <c r="S28" s="115"/>
    </row>
    <row r="29" spans="1:19" s="69" customFormat="1" ht="24" customHeight="1" x14ac:dyDescent="0.2">
      <c r="A29" s="4" t="s">
        <v>8</v>
      </c>
      <c r="B29" s="4"/>
      <c r="C29" s="4"/>
      <c r="D29" s="4"/>
      <c r="E29" s="55"/>
      <c r="F29" s="55"/>
      <c r="G29" s="55"/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</row>
    <row r="30" spans="1:19" s="69" customFormat="1" ht="24" customHeight="1" x14ac:dyDescent="0.2">
      <c r="A30" s="55"/>
      <c r="B30" s="55"/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</row>
    <row r="31" spans="1:19" s="69" customFormat="1" ht="24" customHeight="1" x14ac:dyDescent="0.2">
      <c r="A31" s="55"/>
      <c r="B31" s="55"/>
      <c r="C31" s="55"/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</row>
    <row r="32" spans="1:19" s="69" customFormat="1" ht="24" customHeight="1" x14ac:dyDescent="0.2">
      <c r="A32" s="55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</row>
    <row r="33" spans="1:19" s="69" customFormat="1" ht="24" customHeight="1" x14ac:dyDescent="0.2">
      <c r="A33" s="55"/>
      <c r="B33" s="55"/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</row>
    <row r="34" spans="1:19" s="69" customFormat="1" ht="24" customHeight="1" x14ac:dyDescent="0.2">
      <c r="A34" s="55"/>
      <c r="B34" s="55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</row>
  </sheetData>
  <mergeCells count="5">
    <mergeCell ref="I9:K9"/>
    <mergeCell ref="I7:M7"/>
    <mergeCell ref="A1:Q1"/>
    <mergeCell ref="E5:Q5"/>
    <mergeCell ref="I8:M8"/>
  </mergeCells>
  <pageMargins left="0.78740157480314965" right="0.31496062992125984" top="0.70866141732283472" bottom="0.19685039370078741" header="0.31496062992125984" footer="0.31496062992125984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211"/>
  <sheetViews>
    <sheetView showGridLines="0" view="pageBreakPreview" topLeftCell="A4" zoomScaleNormal="100" zoomScaleSheetLayoutView="100" workbookViewId="0">
      <selection activeCell="D13" sqref="D13"/>
    </sheetView>
  </sheetViews>
  <sheetFormatPr defaultColWidth="9.140625" defaultRowHeight="21.95" customHeight="1" x14ac:dyDescent="0.2"/>
  <cols>
    <col min="1" max="1" width="22.7109375" style="55" customWidth="1"/>
    <col min="2" max="2" width="10.7109375" style="55" customWidth="1"/>
    <col min="3" max="3" width="1.42578125" style="55" customWidth="1"/>
    <col min="4" max="4" width="9" style="55" customWidth="1"/>
    <col min="5" max="5" width="1.7109375" style="55" customWidth="1"/>
    <col min="6" max="6" width="17.42578125" style="55" customWidth="1"/>
    <col min="7" max="7" width="1.85546875" style="55" customWidth="1"/>
    <col min="8" max="8" width="17.42578125" style="55" customWidth="1"/>
    <col min="9" max="9" width="1.85546875" style="69" customWidth="1"/>
    <col min="10" max="10" width="17.42578125" style="55" customWidth="1"/>
    <col min="11" max="11" width="1.85546875" style="69" customWidth="1"/>
    <col min="12" max="12" width="17.42578125" style="55" customWidth="1"/>
    <col min="13" max="13" width="1.85546875" style="55" customWidth="1"/>
    <col min="14" max="14" width="17.42578125" style="55" customWidth="1"/>
    <col min="15" max="15" width="0.85546875" style="55" customWidth="1"/>
    <col min="16" max="16384" width="9.140625" style="55"/>
  </cols>
  <sheetData>
    <row r="1" spans="1:15" ht="21.95" customHeight="1" x14ac:dyDescent="0.2">
      <c r="A1" s="127" t="s">
        <v>53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</row>
    <row r="2" spans="1:15" ht="21.95" customHeight="1" x14ac:dyDescent="0.2">
      <c r="A2" s="6" t="s">
        <v>85</v>
      </c>
      <c r="B2" s="6"/>
      <c r="C2" s="6"/>
      <c r="D2" s="6"/>
      <c r="E2" s="6"/>
      <c r="F2" s="6"/>
      <c r="G2" s="6"/>
      <c r="H2" s="6"/>
      <c r="I2" s="71"/>
      <c r="J2" s="6"/>
      <c r="K2" s="71"/>
      <c r="L2" s="6"/>
      <c r="M2" s="6"/>
      <c r="N2" s="6"/>
      <c r="O2" s="6"/>
    </row>
    <row r="3" spans="1:15" ht="21.95" customHeight="1" x14ac:dyDescent="0.2">
      <c r="A3" s="56" t="s">
        <v>156</v>
      </c>
      <c r="B3" s="56"/>
      <c r="C3" s="56"/>
      <c r="D3" s="56"/>
      <c r="E3" s="56"/>
      <c r="F3" s="56"/>
      <c r="G3" s="56"/>
      <c r="H3" s="56"/>
      <c r="I3" s="72"/>
      <c r="J3" s="56"/>
      <c r="K3" s="72"/>
      <c r="L3" s="56"/>
      <c r="M3" s="6"/>
      <c r="N3" s="6"/>
      <c r="O3" s="6"/>
    </row>
    <row r="4" spans="1:15" ht="21.95" customHeight="1" x14ac:dyDescent="0.2">
      <c r="B4" s="57"/>
      <c r="C4" s="57"/>
      <c r="D4" s="57"/>
      <c r="E4" s="57"/>
      <c r="F4" s="57"/>
      <c r="G4" s="57"/>
      <c r="H4" s="57"/>
      <c r="I4" s="73"/>
      <c r="J4" s="57"/>
      <c r="K4" s="73"/>
      <c r="L4" s="57"/>
      <c r="M4" s="57"/>
      <c r="N4" s="58" t="s">
        <v>0</v>
      </c>
      <c r="O4" s="57"/>
    </row>
    <row r="5" spans="1:15" s="60" customFormat="1" ht="21.95" customHeight="1" x14ac:dyDescent="0.2">
      <c r="A5" s="59"/>
      <c r="B5" s="59"/>
      <c r="C5" s="59"/>
      <c r="D5" s="59"/>
      <c r="E5" s="59"/>
      <c r="F5" s="128" t="s">
        <v>56</v>
      </c>
      <c r="G5" s="128"/>
      <c r="H5" s="128"/>
      <c r="I5" s="128"/>
      <c r="J5" s="128"/>
      <c r="K5" s="128"/>
      <c r="L5" s="128"/>
      <c r="M5" s="128"/>
      <c r="N5" s="128"/>
    </row>
    <row r="6" spans="1:15" s="60" customFormat="1" ht="21.95" customHeight="1" x14ac:dyDescent="0.2">
      <c r="H6" s="60" t="s">
        <v>115</v>
      </c>
      <c r="I6" s="61"/>
      <c r="J6" s="125" t="s">
        <v>109</v>
      </c>
      <c r="K6" s="125"/>
      <c r="L6" s="125"/>
    </row>
    <row r="7" spans="1:15" s="60" customFormat="1" ht="21.95" customHeight="1" x14ac:dyDescent="0.2">
      <c r="F7" s="60" t="s">
        <v>25</v>
      </c>
      <c r="H7" s="60" t="s">
        <v>92</v>
      </c>
      <c r="I7" s="120"/>
      <c r="J7" s="133" t="s">
        <v>99</v>
      </c>
      <c r="K7" s="120"/>
      <c r="L7" s="133"/>
      <c r="N7" s="60" t="s">
        <v>95</v>
      </c>
    </row>
    <row r="8" spans="1:15" ht="21.95" customHeight="1" x14ac:dyDescent="0.2">
      <c r="A8" s="60"/>
      <c r="B8" s="60"/>
      <c r="C8" s="60"/>
      <c r="D8" s="79" t="s">
        <v>1</v>
      </c>
      <c r="E8" s="60"/>
      <c r="F8" s="79" t="s">
        <v>26</v>
      </c>
      <c r="G8" s="61"/>
      <c r="H8" s="79" t="s">
        <v>93</v>
      </c>
      <c r="I8" s="61"/>
      <c r="J8" s="134" t="s">
        <v>169</v>
      </c>
      <c r="K8" s="61"/>
      <c r="L8" s="79" t="s">
        <v>100</v>
      </c>
      <c r="M8" s="61"/>
      <c r="N8" s="79" t="s">
        <v>94</v>
      </c>
      <c r="O8" s="62"/>
    </row>
    <row r="9" spans="1:15" ht="21.95" customHeight="1" x14ac:dyDescent="0.2">
      <c r="A9" s="63" t="s">
        <v>123</v>
      </c>
      <c r="D9" s="81"/>
      <c r="F9" s="64">
        <v>53500000</v>
      </c>
      <c r="G9" s="64"/>
      <c r="H9" s="64">
        <v>5145764</v>
      </c>
      <c r="I9" s="64"/>
      <c r="J9" s="64">
        <v>0</v>
      </c>
      <c r="K9" s="64"/>
      <c r="L9" s="64">
        <v>24016278</v>
      </c>
      <c r="M9" s="64"/>
      <c r="N9" s="64">
        <f>SUM(F9:M9)</f>
        <v>82662042</v>
      </c>
      <c r="O9" s="62"/>
    </row>
    <row r="10" spans="1:15" ht="21.95" customHeight="1" x14ac:dyDescent="0.2">
      <c r="A10" s="4" t="s">
        <v>117</v>
      </c>
      <c r="D10" s="81"/>
      <c r="F10" s="64">
        <v>0</v>
      </c>
      <c r="G10" s="64"/>
      <c r="H10" s="64">
        <v>0</v>
      </c>
      <c r="I10" s="64"/>
      <c r="J10" s="64">
        <v>0</v>
      </c>
      <c r="K10" s="64"/>
      <c r="L10" s="64">
        <f>PL!M24</f>
        <v>45800988</v>
      </c>
      <c r="M10" s="64"/>
      <c r="N10" s="64">
        <f>SUM(F10:M10)</f>
        <v>45800988</v>
      </c>
      <c r="O10" s="62"/>
    </row>
    <row r="11" spans="1:15" ht="21.95" customHeight="1" x14ac:dyDescent="0.2">
      <c r="A11" s="4" t="s">
        <v>83</v>
      </c>
      <c r="D11" s="81"/>
      <c r="F11" s="65">
        <v>0</v>
      </c>
      <c r="G11" s="64"/>
      <c r="H11" s="65">
        <v>0</v>
      </c>
      <c r="I11" s="64"/>
      <c r="J11" s="65">
        <v>0</v>
      </c>
      <c r="K11" s="64"/>
      <c r="L11" s="65">
        <f>PL!M30</f>
        <v>237591</v>
      </c>
      <c r="M11" s="64"/>
      <c r="N11" s="65">
        <f>SUM(F11:M11)</f>
        <v>237591</v>
      </c>
      <c r="O11" s="62"/>
    </row>
    <row r="12" spans="1:15" ht="21.95" customHeight="1" x14ac:dyDescent="0.2">
      <c r="A12" s="4" t="s">
        <v>96</v>
      </c>
      <c r="D12" s="81"/>
      <c r="F12" s="67">
        <f>SUM(F10:F11)</f>
        <v>0</v>
      </c>
      <c r="G12" s="64"/>
      <c r="H12" s="67">
        <f>SUM(H10:H11)</f>
        <v>0</v>
      </c>
      <c r="I12" s="67"/>
      <c r="J12" s="67">
        <f>SUM(J10:J11)</f>
        <v>0</v>
      </c>
      <c r="K12" s="67"/>
      <c r="L12" s="67">
        <f>SUM(L10:L11)</f>
        <v>46038579</v>
      </c>
      <c r="M12" s="67"/>
      <c r="N12" s="67">
        <f>SUM(N10:N11)</f>
        <v>46038579</v>
      </c>
      <c r="O12" s="62"/>
    </row>
    <row r="13" spans="1:15" ht="21.95" customHeight="1" x14ac:dyDescent="0.2">
      <c r="A13" s="82" t="s">
        <v>43</v>
      </c>
      <c r="D13" s="81">
        <v>18</v>
      </c>
      <c r="F13" s="67">
        <v>0</v>
      </c>
      <c r="G13" s="64"/>
      <c r="H13" s="67">
        <v>476855</v>
      </c>
      <c r="I13" s="67"/>
      <c r="J13" s="67">
        <v>0</v>
      </c>
      <c r="K13" s="67"/>
      <c r="L13" s="67">
        <v>0</v>
      </c>
      <c r="M13" s="67"/>
      <c r="N13" s="67">
        <f>SUM(F13:M13)</f>
        <v>476855</v>
      </c>
      <c r="O13" s="62"/>
    </row>
    <row r="14" spans="1:15" ht="21.95" customHeight="1" x14ac:dyDescent="0.2">
      <c r="A14" s="4" t="s">
        <v>139</v>
      </c>
      <c r="D14" s="81">
        <v>25</v>
      </c>
      <c r="F14" s="67">
        <v>0</v>
      </c>
      <c r="G14" s="64"/>
      <c r="H14" s="67">
        <v>0</v>
      </c>
      <c r="I14" s="67"/>
      <c r="J14" s="67">
        <v>0</v>
      </c>
      <c r="K14" s="67"/>
      <c r="L14" s="67">
        <v>-61912875</v>
      </c>
      <c r="M14" s="67"/>
      <c r="N14" s="67">
        <f>SUM(F14:M14)</f>
        <v>-61912875</v>
      </c>
      <c r="O14" s="62"/>
    </row>
    <row r="15" spans="1:15" ht="21.95" customHeight="1" x14ac:dyDescent="0.2">
      <c r="A15" s="4" t="s">
        <v>104</v>
      </c>
      <c r="D15" s="81">
        <v>19</v>
      </c>
      <c r="F15" s="66">
        <v>0</v>
      </c>
      <c r="G15" s="64"/>
      <c r="H15" s="66">
        <v>0</v>
      </c>
      <c r="I15" s="67"/>
      <c r="J15" s="66">
        <v>3289625</v>
      </c>
      <c r="K15" s="67"/>
      <c r="L15" s="66">
        <v>-3289625</v>
      </c>
      <c r="M15" s="67"/>
      <c r="N15" s="65">
        <f>SUM(F15:M15)</f>
        <v>0</v>
      </c>
      <c r="O15" s="62"/>
    </row>
    <row r="16" spans="1:15" ht="21.95" customHeight="1" thickBot="1" x14ac:dyDescent="0.25">
      <c r="A16" s="68" t="s">
        <v>124</v>
      </c>
      <c r="D16" s="81"/>
      <c r="E16" s="69"/>
      <c r="F16" s="70">
        <f>SUM(F9,F12:F15)</f>
        <v>53500000</v>
      </c>
      <c r="G16" s="64"/>
      <c r="H16" s="70">
        <f>SUM(H9,H12:H15)</f>
        <v>5622619</v>
      </c>
      <c r="I16" s="64"/>
      <c r="J16" s="70">
        <f>SUM(J9,J12:J15)</f>
        <v>3289625</v>
      </c>
      <c r="K16" s="64"/>
      <c r="L16" s="70">
        <f>SUM(L9,L12:L15)</f>
        <v>4852357</v>
      </c>
      <c r="M16" s="64"/>
      <c r="N16" s="70">
        <f>SUM(N9,N12:N15)</f>
        <v>67264601</v>
      </c>
    </row>
    <row r="17" spans="1:15" s="61" customFormat="1" ht="21.95" customHeight="1" thickTop="1" x14ac:dyDescent="0.2">
      <c r="A17" s="4"/>
      <c r="B17" s="55"/>
      <c r="C17" s="55"/>
      <c r="D17" s="55"/>
      <c r="E17" s="55"/>
      <c r="N17" s="64">
        <f>'BS&amp;PL'!M60-N16</f>
        <v>0</v>
      </c>
    </row>
    <row r="18" spans="1:15" ht="21.95" customHeight="1" x14ac:dyDescent="0.2">
      <c r="A18" s="63" t="s">
        <v>157</v>
      </c>
      <c r="D18" s="81"/>
      <c r="F18" s="64">
        <f>F16</f>
        <v>53500000</v>
      </c>
      <c r="G18" s="64"/>
      <c r="H18" s="64">
        <f>H16</f>
        <v>5622619</v>
      </c>
      <c r="I18" s="64"/>
      <c r="J18" s="64">
        <f>J16</f>
        <v>3289625</v>
      </c>
      <c r="K18" s="64"/>
      <c r="L18" s="64">
        <f>L16</f>
        <v>4852357</v>
      </c>
      <c r="M18" s="64"/>
      <c r="N18" s="64">
        <f>N16</f>
        <v>67264601</v>
      </c>
      <c r="O18" s="62"/>
    </row>
    <row r="19" spans="1:15" ht="21.95" customHeight="1" x14ac:dyDescent="0.2">
      <c r="A19" s="4" t="s">
        <v>101</v>
      </c>
      <c r="D19" s="81"/>
      <c r="F19" s="64">
        <v>0</v>
      </c>
      <c r="G19" s="64"/>
      <c r="H19" s="64">
        <v>0</v>
      </c>
      <c r="I19" s="64"/>
      <c r="J19" s="64">
        <v>0</v>
      </c>
      <c r="K19" s="64"/>
      <c r="L19" s="64">
        <f>PL!K24</f>
        <v>19986447</v>
      </c>
      <c r="M19" s="64"/>
      <c r="N19" s="64">
        <f>SUM(F19:M19)</f>
        <v>19986447</v>
      </c>
      <c r="O19" s="62"/>
    </row>
    <row r="20" spans="1:15" ht="21.95" customHeight="1" x14ac:dyDescent="0.2">
      <c r="A20" s="4" t="s">
        <v>83</v>
      </c>
      <c r="D20" s="81"/>
      <c r="F20" s="65">
        <v>0</v>
      </c>
      <c r="G20" s="64"/>
      <c r="H20" s="65">
        <v>0</v>
      </c>
      <c r="I20" s="64"/>
      <c r="J20" s="65">
        <v>0</v>
      </c>
      <c r="K20" s="64"/>
      <c r="L20" s="65">
        <f>PL!K30</f>
        <v>452826</v>
      </c>
      <c r="M20" s="64"/>
      <c r="N20" s="65">
        <f>SUM(F20:M20)</f>
        <v>452826</v>
      </c>
      <c r="O20" s="62"/>
    </row>
    <row r="21" spans="1:15" ht="21.95" customHeight="1" x14ac:dyDescent="0.2">
      <c r="A21" s="4" t="s">
        <v>84</v>
      </c>
      <c r="D21" s="81"/>
      <c r="F21" s="67">
        <f>SUM(F19:F20)</f>
        <v>0</v>
      </c>
      <c r="G21" s="64"/>
      <c r="H21" s="67">
        <f>SUM(H19:H20)</f>
        <v>0</v>
      </c>
      <c r="I21" s="67"/>
      <c r="J21" s="67">
        <f>SUM(J19:J20)</f>
        <v>0</v>
      </c>
      <c r="K21" s="67"/>
      <c r="L21" s="67">
        <f>SUM(L19:L20)</f>
        <v>20439273</v>
      </c>
      <c r="M21" s="64"/>
      <c r="N21" s="67">
        <f>SUM(N19:N20)</f>
        <v>20439273</v>
      </c>
      <c r="O21" s="62"/>
    </row>
    <row r="22" spans="1:15" ht="21.95" customHeight="1" x14ac:dyDescent="0.2">
      <c r="A22" s="82" t="s">
        <v>43</v>
      </c>
      <c r="D22" s="81">
        <v>18</v>
      </c>
      <c r="F22" s="64">
        <v>0</v>
      </c>
      <c r="G22" s="64"/>
      <c r="H22" s="67">
        <v>65611</v>
      </c>
      <c r="I22" s="67"/>
      <c r="J22" s="64">
        <v>0</v>
      </c>
      <c r="K22" s="67"/>
      <c r="L22" s="64">
        <v>0</v>
      </c>
      <c r="M22" s="64"/>
      <c r="N22" s="64">
        <f>SUM(F22:M22)</f>
        <v>65611</v>
      </c>
      <c r="O22" s="62"/>
    </row>
    <row r="23" spans="1:15" ht="21.95" customHeight="1" x14ac:dyDescent="0.2">
      <c r="A23" s="4" t="s">
        <v>139</v>
      </c>
      <c r="D23" s="81">
        <v>25</v>
      </c>
      <c r="F23" s="64">
        <v>0</v>
      </c>
      <c r="G23" s="64"/>
      <c r="H23" s="64">
        <v>0</v>
      </c>
      <c r="I23" s="67"/>
      <c r="J23" s="64">
        <v>0</v>
      </c>
      <c r="K23" s="67"/>
      <c r="L23" s="67">
        <v>-19008550</v>
      </c>
      <c r="M23" s="64"/>
      <c r="N23" s="64">
        <f>SUM(F23:M23)</f>
        <v>-19008550</v>
      </c>
      <c r="O23" s="62"/>
    </row>
    <row r="24" spans="1:15" ht="21.95" customHeight="1" x14ac:dyDescent="0.2">
      <c r="A24" s="4" t="s">
        <v>104</v>
      </c>
      <c r="D24" s="81">
        <v>19</v>
      </c>
      <c r="F24" s="65">
        <v>0</v>
      </c>
      <c r="G24" s="64"/>
      <c r="H24" s="65">
        <v>0</v>
      </c>
      <c r="I24" s="64"/>
      <c r="J24" s="65">
        <v>1000450</v>
      </c>
      <c r="K24" s="64"/>
      <c r="L24" s="65">
        <f>-J24</f>
        <v>-1000450</v>
      </c>
      <c r="M24" s="64"/>
      <c r="N24" s="65">
        <f>SUM(F24:M24)</f>
        <v>0</v>
      </c>
      <c r="O24" s="62"/>
    </row>
    <row r="25" spans="1:15" ht="21.95" customHeight="1" thickBot="1" x14ac:dyDescent="0.25">
      <c r="A25" s="68" t="s">
        <v>158</v>
      </c>
      <c r="D25" s="81"/>
      <c r="E25" s="69"/>
      <c r="F25" s="70">
        <f>SUM(F21:F24,F18)</f>
        <v>53500000</v>
      </c>
      <c r="G25" s="64"/>
      <c r="H25" s="70">
        <f>SUM(H21:H24,H18)</f>
        <v>5688230</v>
      </c>
      <c r="I25" s="64"/>
      <c r="J25" s="70">
        <f>SUM(J21:J24,J18)</f>
        <v>4290075</v>
      </c>
      <c r="K25" s="64"/>
      <c r="L25" s="70">
        <f>SUM(L21:L24,L18)</f>
        <v>5282630</v>
      </c>
      <c r="M25" s="64"/>
      <c r="N25" s="70">
        <f>SUM(N21:N24,N18)</f>
        <v>68760935</v>
      </c>
    </row>
    <row r="26" spans="1:15" s="61" customFormat="1" ht="21.95" customHeight="1" thickTop="1" x14ac:dyDescent="0.2">
      <c r="A26" s="4"/>
      <c r="B26" s="55"/>
      <c r="C26" s="55"/>
      <c r="D26" s="55"/>
      <c r="E26" s="55"/>
      <c r="F26" s="64">
        <f>F25-'BS&amp;PL'!K52</f>
        <v>0</v>
      </c>
      <c r="G26" s="64"/>
      <c r="H26" s="64">
        <f>H25-'BS&amp;PL'!K53</f>
        <v>0</v>
      </c>
      <c r="I26" s="64"/>
      <c r="J26" s="64">
        <f>J25-'BS&amp;PL'!K56</f>
        <v>0</v>
      </c>
      <c r="K26" s="64"/>
      <c r="L26" s="64">
        <f>L25-'BS&amp;PL'!K58</f>
        <v>0</v>
      </c>
      <c r="M26" s="64"/>
      <c r="N26" s="64">
        <f>N25-'BS&amp;PL'!K60</f>
        <v>0</v>
      </c>
    </row>
    <row r="27" spans="1:15" s="69" customFormat="1" ht="21.95" customHeight="1" x14ac:dyDescent="0.2">
      <c r="A27" s="4" t="s">
        <v>8</v>
      </c>
      <c r="B27" s="4"/>
      <c r="C27" s="55"/>
      <c r="D27" s="55"/>
      <c r="E27" s="55"/>
      <c r="F27" s="55"/>
      <c r="G27" s="55"/>
      <c r="H27" s="55"/>
      <c r="J27" s="55"/>
      <c r="L27" s="55"/>
      <c r="M27" s="64"/>
      <c r="N27" s="55"/>
    </row>
    <row r="189" spans="5:7" ht="21.95" customHeight="1" x14ac:dyDescent="0.2">
      <c r="E189" s="55">
        <f>-2885</f>
        <v>-2885</v>
      </c>
      <c r="G189" s="55">
        <f>-2885</f>
        <v>-2885</v>
      </c>
    </row>
    <row r="209" spans="5:7" ht="21.95" customHeight="1" x14ac:dyDescent="0.2">
      <c r="E209" s="55" t="e">
        <f>#REF!</f>
        <v>#REF!</v>
      </c>
      <c r="G209" s="55">
        <v>0</v>
      </c>
    </row>
    <row r="211" spans="5:7" ht="21.95" customHeight="1" x14ac:dyDescent="0.2">
      <c r="E211" s="55" t="e">
        <f>#REF!</f>
        <v>#REF!</v>
      </c>
      <c r="G211" s="55">
        <f>G210-G8</f>
        <v>0</v>
      </c>
    </row>
  </sheetData>
  <mergeCells count="3">
    <mergeCell ref="A1:O1"/>
    <mergeCell ref="F5:N5"/>
    <mergeCell ref="J6:L6"/>
  </mergeCells>
  <pageMargins left="0.82677165354330717" right="0.31496062992125984" top="0.78740157480314965" bottom="0.19685039370078741" header="0.31496062992125984" footer="0.31496062992125984"/>
  <pageSetup paperSize="9" scale="90" orientation="landscape" r:id="rId1"/>
  <rowBreaks count="1" manualBreakCount="1">
    <brk id="2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66"/>
  <sheetViews>
    <sheetView showGridLines="0" tabSelected="1" view="pageBreakPreview" topLeftCell="A13" zoomScaleNormal="90" zoomScaleSheetLayoutView="100" workbookViewId="0">
      <selection activeCell="A22" sqref="A21:A22"/>
    </sheetView>
  </sheetViews>
  <sheetFormatPr defaultColWidth="9.85546875" defaultRowHeight="23.25" customHeight="1" x14ac:dyDescent="0.2"/>
  <cols>
    <col min="1" max="1" width="50" style="84" customWidth="1"/>
    <col min="2" max="2" width="7.5703125" style="84" customWidth="1"/>
    <col min="3" max="3" width="1.28515625" style="84" customWidth="1"/>
    <col min="4" max="4" width="13.85546875" style="91" customWidth="1"/>
    <col min="5" max="5" width="1.28515625" style="84" customWidth="1"/>
    <col min="6" max="6" width="13.85546875" style="91" customWidth="1"/>
    <col min="7" max="7" width="1.28515625" style="84" customWidth="1"/>
    <col min="8" max="8" width="13.85546875" style="91" customWidth="1"/>
    <col min="9" max="9" width="1.28515625" style="91" customWidth="1"/>
    <col min="10" max="10" width="13.85546875" style="91" customWidth="1"/>
    <col min="11" max="11" width="0.85546875" style="84" customWidth="1"/>
    <col min="12" max="12" width="9.85546875" style="84"/>
    <col min="13" max="13" width="18.140625" style="84" customWidth="1"/>
    <col min="14" max="14" width="10.85546875" style="84" customWidth="1"/>
    <col min="15" max="15" width="16.7109375" style="84" customWidth="1"/>
    <col min="16" max="16384" width="9.85546875" style="84"/>
  </cols>
  <sheetData>
    <row r="1" spans="1:10" ht="23.25" customHeight="1" x14ac:dyDescent="0.2">
      <c r="A1" s="106" t="s">
        <v>53</v>
      </c>
      <c r="B1" s="83"/>
      <c r="C1" s="83"/>
      <c r="D1" s="83"/>
      <c r="E1" s="83"/>
      <c r="F1" s="83"/>
      <c r="G1" s="83"/>
      <c r="H1" s="83"/>
      <c r="I1" s="83"/>
      <c r="J1" s="83"/>
    </row>
    <row r="2" spans="1:10" ht="23.25" customHeight="1" x14ac:dyDescent="0.2">
      <c r="A2" s="83" t="s">
        <v>54</v>
      </c>
      <c r="B2" s="83"/>
      <c r="C2" s="83"/>
      <c r="D2" s="83"/>
      <c r="E2" s="83"/>
      <c r="F2" s="83"/>
      <c r="G2" s="83"/>
      <c r="H2" s="83"/>
      <c r="I2" s="83"/>
      <c r="J2" s="83"/>
    </row>
    <row r="3" spans="1:10" ht="23.25" customHeight="1" x14ac:dyDescent="0.2">
      <c r="A3" s="129" t="s">
        <v>156</v>
      </c>
      <c r="B3" s="129"/>
      <c r="C3" s="129"/>
      <c r="D3" s="129"/>
      <c r="E3" s="129"/>
      <c r="F3" s="129"/>
      <c r="G3" s="129"/>
      <c r="H3" s="129"/>
      <c r="I3" s="129"/>
      <c r="J3" s="129"/>
    </row>
    <row r="4" spans="1:10" ht="23.25" customHeight="1" x14ac:dyDescent="0.2">
      <c r="A4" s="130" t="s">
        <v>0</v>
      </c>
      <c r="B4" s="130"/>
      <c r="C4" s="130"/>
      <c r="D4" s="130"/>
      <c r="E4" s="130"/>
      <c r="F4" s="130"/>
      <c r="G4" s="130"/>
      <c r="H4" s="130"/>
      <c r="I4" s="130"/>
      <c r="J4" s="130"/>
    </row>
    <row r="5" spans="1:10" ht="23.25" customHeight="1" x14ac:dyDescent="0.2">
      <c r="A5" s="85"/>
      <c r="B5" s="85"/>
      <c r="C5" s="85"/>
      <c r="D5" s="131" t="s">
        <v>55</v>
      </c>
      <c r="E5" s="131"/>
      <c r="F5" s="131"/>
      <c r="G5" s="86"/>
      <c r="H5" s="131" t="s">
        <v>56</v>
      </c>
      <c r="I5" s="131"/>
      <c r="J5" s="131"/>
    </row>
    <row r="6" spans="1:10" s="90" customFormat="1" ht="23.25" customHeight="1" x14ac:dyDescent="0.2">
      <c r="A6" s="87"/>
      <c r="B6" s="88"/>
      <c r="C6" s="88"/>
      <c r="D6" s="89">
        <v>2564</v>
      </c>
      <c r="E6" s="88"/>
      <c r="F6" s="89">
        <v>2563</v>
      </c>
      <c r="G6" s="87"/>
      <c r="H6" s="89">
        <v>2564</v>
      </c>
      <c r="I6" s="88"/>
      <c r="J6" s="89">
        <v>2563</v>
      </c>
    </row>
    <row r="7" spans="1:10" ht="23.25" customHeight="1" x14ac:dyDescent="0.2">
      <c r="A7" s="83" t="s">
        <v>57</v>
      </c>
    </row>
    <row r="8" spans="1:10" ht="23.25" customHeight="1" x14ac:dyDescent="0.2">
      <c r="A8" s="92" t="s">
        <v>118</v>
      </c>
      <c r="D8" s="93">
        <f>PL!G22</f>
        <v>146698652</v>
      </c>
      <c r="E8" s="62"/>
      <c r="F8" s="93">
        <f>SUM(PL!I22)</f>
        <v>56073154</v>
      </c>
      <c r="G8" s="62"/>
      <c r="H8" s="93">
        <f>PL!K22</f>
        <v>23472047</v>
      </c>
      <c r="I8" s="93"/>
      <c r="J8" s="93">
        <f>PL!M22</f>
        <v>46903249</v>
      </c>
    </row>
    <row r="9" spans="1:10" ht="23.25" customHeight="1" x14ac:dyDescent="0.2">
      <c r="A9" s="4" t="s">
        <v>119</v>
      </c>
      <c r="D9" s="93"/>
      <c r="E9" s="62"/>
      <c r="F9" s="93"/>
      <c r="G9" s="62"/>
      <c r="H9" s="93"/>
      <c r="I9" s="62"/>
      <c r="J9" s="93"/>
    </row>
    <row r="10" spans="1:10" ht="23.25" customHeight="1" x14ac:dyDescent="0.2">
      <c r="A10" s="4" t="s">
        <v>58</v>
      </c>
      <c r="D10" s="93"/>
      <c r="E10" s="62"/>
      <c r="F10" s="93"/>
      <c r="G10" s="62"/>
      <c r="H10" s="93"/>
      <c r="I10" s="62"/>
      <c r="J10" s="93"/>
    </row>
    <row r="11" spans="1:10" ht="23.25" customHeight="1" x14ac:dyDescent="0.2">
      <c r="A11" s="92" t="s">
        <v>59</v>
      </c>
      <c r="D11" s="93">
        <v>4701510</v>
      </c>
      <c r="E11" s="62"/>
      <c r="F11" s="93">
        <v>3909992</v>
      </c>
      <c r="G11" s="62"/>
      <c r="H11" s="93">
        <v>2242781</v>
      </c>
      <c r="I11" s="62"/>
      <c r="J11" s="93">
        <v>1758536</v>
      </c>
    </row>
    <row r="12" spans="1:10" ht="23.25" customHeight="1" x14ac:dyDescent="0.2">
      <c r="A12" s="92" t="s">
        <v>154</v>
      </c>
      <c r="D12" s="93">
        <v>1882966</v>
      </c>
      <c r="E12" s="62"/>
      <c r="F12" s="93">
        <v>1865765</v>
      </c>
      <c r="G12" s="62"/>
      <c r="H12" s="93">
        <v>0</v>
      </c>
      <c r="I12" s="62"/>
      <c r="J12" s="93">
        <v>0</v>
      </c>
    </row>
    <row r="13" spans="1:10" ht="23.25" customHeight="1" x14ac:dyDescent="0.2">
      <c r="A13" s="92" t="s">
        <v>162</v>
      </c>
      <c r="D13" s="93">
        <v>0</v>
      </c>
      <c r="E13" s="62"/>
      <c r="F13" s="93">
        <v>0</v>
      </c>
      <c r="G13" s="62"/>
      <c r="H13" s="93">
        <v>0</v>
      </c>
      <c r="I13" s="62"/>
      <c r="J13" s="93">
        <v>-11076</v>
      </c>
    </row>
    <row r="14" spans="1:10" ht="23.25" customHeight="1" x14ac:dyDescent="0.2">
      <c r="A14" s="84" t="s">
        <v>60</v>
      </c>
      <c r="D14" s="93">
        <v>665374</v>
      </c>
      <c r="E14" s="62"/>
      <c r="F14" s="93">
        <v>1236393</v>
      </c>
      <c r="G14" s="62"/>
      <c r="H14" s="93">
        <v>206782</v>
      </c>
      <c r="I14" s="62"/>
      <c r="J14" s="93">
        <v>468603</v>
      </c>
    </row>
    <row r="15" spans="1:10" ht="23.25" customHeight="1" x14ac:dyDescent="0.2">
      <c r="A15" s="84" t="s">
        <v>61</v>
      </c>
      <c r="D15" s="93">
        <v>126044</v>
      </c>
      <c r="E15" s="62"/>
      <c r="F15" s="93">
        <v>823711</v>
      </c>
      <c r="G15" s="62"/>
      <c r="H15" s="93">
        <v>65611</v>
      </c>
      <c r="I15" s="62"/>
      <c r="J15" s="93">
        <v>476855</v>
      </c>
    </row>
    <row r="16" spans="1:10" ht="23.25" customHeight="1" x14ac:dyDescent="0.2">
      <c r="A16" s="84" t="s">
        <v>135</v>
      </c>
      <c r="D16" s="93">
        <v>0</v>
      </c>
      <c r="E16" s="62"/>
      <c r="F16" s="93">
        <v>0</v>
      </c>
      <c r="G16" s="62"/>
      <c r="H16" s="93">
        <v>-39899031</v>
      </c>
      <c r="I16" s="62"/>
      <c r="J16" s="93">
        <v>-64118885</v>
      </c>
    </row>
    <row r="17" spans="1:10" ht="23.25" customHeight="1" x14ac:dyDescent="0.2">
      <c r="A17" s="84" t="s">
        <v>136</v>
      </c>
      <c r="D17" s="93">
        <v>-28883</v>
      </c>
      <c r="E17" s="62"/>
      <c r="F17" s="93">
        <v>-115442</v>
      </c>
      <c r="G17" s="62"/>
      <c r="H17" s="93">
        <v>-124131</v>
      </c>
      <c r="I17" s="62"/>
      <c r="J17" s="93">
        <v>-137197</v>
      </c>
    </row>
    <row r="18" spans="1:10" ht="23.25" customHeight="1" x14ac:dyDescent="0.2">
      <c r="A18" s="84" t="s">
        <v>137</v>
      </c>
      <c r="D18" s="94">
        <v>513748</v>
      </c>
      <c r="E18" s="62"/>
      <c r="F18" s="94">
        <v>526926</v>
      </c>
      <c r="G18" s="62"/>
      <c r="H18" s="94">
        <v>241027</v>
      </c>
      <c r="I18" s="62"/>
      <c r="J18" s="94">
        <v>186635</v>
      </c>
    </row>
    <row r="19" spans="1:10" ht="23.25" customHeight="1" x14ac:dyDescent="0.2">
      <c r="A19" s="92" t="s">
        <v>62</v>
      </c>
      <c r="D19" s="95"/>
      <c r="E19" s="62"/>
      <c r="F19" s="95"/>
      <c r="G19" s="62"/>
      <c r="H19" s="95"/>
      <c r="I19" s="67"/>
      <c r="J19" s="95"/>
    </row>
    <row r="20" spans="1:10" ht="23.25" customHeight="1" x14ac:dyDescent="0.2">
      <c r="A20" s="92" t="s">
        <v>63</v>
      </c>
      <c r="B20" s="96"/>
      <c r="C20" s="96"/>
      <c r="D20" s="93">
        <f>SUM(D8:D18)</f>
        <v>154559411</v>
      </c>
      <c r="E20" s="62"/>
      <c r="F20" s="93">
        <f>SUM(F8:F18)</f>
        <v>64320499</v>
      </c>
      <c r="G20" s="62"/>
      <c r="H20" s="93">
        <f>SUM(H8:H18)</f>
        <v>-13794914</v>
      </c>
      <c r="I20" s="62"/>
      <c r="J20" s="93">
        <f>SUM(J8:J18)</f>
        <v>-14473280</v>
      </c>
    </row>
    <row r="21" spans="1:10" ht="23.25" customHeight="1" x14ac:dyDescent="0.2">
      <c r="A21" s="92" t="s">
        <v>170</v>
      </c>
      <c r="B21" s="96"/>
      <c r="C21" s="96"/>
      <c r="D21" s="93"/>
      <c r="E21" s="97"/>
      <c r="F21" s="93"/>
      <c r="G21" s="97"/>
      <c r="H21" s="93"/>
      <c r="I21" s="97"/>
      <c r="J21" s="93"/>
    </row>
    <row r="22" spans="1:10" ht="23.25" customHeight="1" x14ac:dyDescent="0.2">
      <c r="A22" s="4" t="s">
        <v>64</v>
      </c>
      <c r="B22" s="96"/>
      <c r="C22" s="96"/>
      <c r="D22" s="93">
        <v>-69997491</v>
      </c>
      <c r="E22" s="97"/>
      <c r="F22" s="93">
        <v>12578203</v>
      </c>
      <c r="G22" s="97"/>
      <c r="H22" s="93">
        <v>7079611</v>
      </c>
      <c r="I22" s="97"/>
      <c r="J22" s="93">
        <v>-5320322</v>
      </c>
    </row>
    <row r="23" spans="1:10" ht="23.25" customHeight="1" x14ac:dyDescent="0.2">
      <c r="A23" s="96" t="s">
        <v>105</v>
      </c>
      <c r="B23" s="96"/>
      <c r="C23" s="96"/>
      <c r="D23" s="93">
        <v>-5394230</v>
      </c>
      <c r="E23" s="62"/>
      <c r="F23" s="93">
        <v>-2264263</v>
      </c>
      <c r="G23" s="97"/>
      <c r="H23" s="93">
        <v>0</v>
      </c>
      <c r="I23" s="97"/>
      <c r="J23" s="93">
        <v>0</v>
      </c>
    </row>
    <row r="24" spans="1:10" ht="23.25" customHeight="1" x14ac:dyDescent="0.2">
      <c r="A24" s="92" t="s">
        <v>65</v>
      </c>
      <c r="D24" s="93">
        <v>-10548884</v>
      </c>
      <c r="E24" s="62"/>
      <c r="F24" s="93">
        <v>-2472458</v>
      </c>
      <c r="G24" s="62"/>
      <c r="H24" s="93">
        <v>-696032</v>
      </c>
      <c r="I24" s="62"/>
      <c r="J24" s="93">
        <v>-480856</v>
      </c>
    </row>
    <row r="25" spans="1:10" ht="23.25" customHeight="1" x14ac:dyDescent="0.2">
      <c r="A25" s="84" t="s">
        <v>66</v>
      </c>
      <c r="D25" s="95">
        <v>-240126</v>
      </c>
      <c r="E25" s="62"/>
      <c r="F25" s="95">
        <v>-239650</v>
      </c>
      <c r="G25" s="62"/>
      <c r="H25" s="95">
        <v>0</v>
      </c>
      <c r="I25" s="62"/>
      <c r="J25" s="95">
        <v>-107800</v>
      </c>
    </row>
    <row r="26" spans="1:10" ht="23.25" customHeight="1" x14ac:dyDescent="0.2">
      <c r="A26" s="92" t="s">
        <v>67</v>
      </c>
      <c r="D26" s="95"/>
      <c r="E26" s="62"/>
      <c r="F26" s="95"/>
      <c r="G26" s="62"/>
      <c r="H26" s="95"/>
      <c r="I26" s="62"/>
      <c r="J26" s="95"/>
    </row>
    <row r="27" spans="1:10" ht="23.25" customHeight="1" x14ac:dyDescent="0.2">
      <c r="A27" s="98" t="s">
        <v>68</v>
      </c>
      <c r="D27" s="95">
        <v>14127808</v>
      </c>
      <c r="E27" s="62"/>
      <c r="F27" s="95">
        <v>4950732</v>
      </c>
      <c r="G27" s="62"/>
      <c r="H27" s="95">
        <v>41336</v>
      </c>
      <c r="I27" s="62"/>
      <c r="J27" s="95">
        <v>-98257</v>
      </c>
    </row>
    <row r="28" spans="1:10" ht="23.25" customHeight="1" x14ac:dyDescent="0.2">
      <c r="A28" s="84" t="s">
        <v>69</v>
      </c>
      <c r="D28" s="93">
        <v>7688031</v>
      </c>
      <c r="E28" s="62"/>
      <c r="F28" s="93">
        <v>671573</v>
      </c>
      <c r="G28" s="62"/>
      <c r="H28" s="93">
        <v>-270032</v>
      </c>
      <c r="I28" s="62"/>
      <c r="J28" s="93">
        <v>396174</v>
      </c>
    </row>
    <row r="29" spans="1:10" ht="23.25" customHeight="1" x14ac:dyDescent="0.2">
      <c r="A29" s="84" t="s">
        <v>159</v>
      </c>
      <c r="D29" s="93">
        <v>-96000</v>
      </c>
      <c r="E29" s="62"/>
      <c r="F29" s="93">
        <v>0</v>
      </c>
      <c r="G29" s="62"/>
      <c r="H29" s="93">
        <v>0</v>
      </c>
      <c r="I29" s="62"/>
      <c r="J29" s="93">
        <v>0</v>
      </c>
    </row>
    <row r="30" spans="1:10" ht="23.25" customHeight="1" x14ac:dyDescent="0.2">
      <c r="A30" s="84" t="s">
        <v>106</v>
      </c>
      <c r="D30" s="94">
        <v>-56001</v>
      </c>
      <c r="E30" s="67"/>
      <c r="F30" s="94">
        <v>159568</v>
      </c>
      <c r="G30" s="67"/>
      <c r="H30" s="94">
        <v>0</v>
      </c>
      <c r="I30" s="67"/>
      <c r="J30" s="94">
        <v>61000</v>
      </c>
    </row>
    <row r="31" spans="1:10" ht="23.25" customHeight="1" x14ac:dyDescent="0.2">
      <c r="A31" s="7" t="s">
        <v>120</v>
      </c>
      <c r="D31" s="67">
        <f>SUM(D20:D30)</f>
        <v>90042518</v>
      </c>
      <c r="E31" s="67"/>
      <c r="F31" s="67">
        <f>SUM(F20:F30)</f>
        <v>77704204</v>
      </c>
      <c r="G31" s="67"/>
      <c r="H31" s="67">
        <f>SUM(H20:H30)</f>
        <v>-7640031</v>
      </c>
      <c r="I31" s="67"/>
      <c r="J31" s="67">
        <f>SUM(J20:J30)</f>
        <v>-20023341</v>
      </c>
    </row>
    <row r="32" spans="1:10" s="99" customFormat="1" ht="23.25" customHeight="1" x14ac:dyDescent="0.2">
      <c r="A32" s="84" t="s">
        <v>70</v>
      </c>
      <c r="B32" s="84"/>
      <c r="D32" s="95">
        <v>-513748</v>
      </c>
      <c r="E32" s="67"/>
      <c r="F32" s="95">
        <v>-526926</v>
      </c>
      <c r="G32" s="67"/>
      <c r="H32" s="95">
        <v>-241027</v>
      </c>
      <c r="I32" s="67"/>
      <c r="J32" s="95">
        <v>-186635</v>
      </c>
    </row>
    <row r="33" spans="1:10" ht="23.25" customHeight="1" x14ac:dyDescent="0.2">
      <c r="A33" s="99" t="s">
        <v>71</v>
      </c>
      <c r="B33" s="99"/>
      <c r="C33" s="99"/>
      <c r="D33" s="94">
        <v>-24673316</v>
      </c>
      <c r="E33" s="67"/>
      <c r="F33" s="94">
        <v>-17602400</v>
      </c>
      <c r="G33" s="67"/>
      <c r="H33" s="94">
        <v>0</v>
      </c>
      <c r="I33" s="67"/>
      <c r="J33" s="94">
        <v>0</v>
      </c>
    </row>
    <row r="34" spans="1:10" ht="23.25" customHeight="1" x14ac:dyDescent="0.2">
      <c r="A34" s="83" t="s">
        <v>72</v>
      </c>
      <c r="D34" s="66">
        <f>SUM(D31:D33)</f>
        <v>64855454</v>
      </c>
      <c r="E34" s="62"/>
      <c r="F34" s="66">
        <f>SUM(F31:F33)</f>
        <v>59574878</v>
      </c>
      <c r="G34" s="62"/>
      <c r="H34" s="66">
        <f>SUM(H31:H33)</f>
        <v>-7881058</v>
      </c>
      <c r="I34" s="62"/>
      <c r="J34" s="66">
        <f>SUM(J31:J33)</f>
        <v>-20209976</v>
      </c>
    </row>
    <row r="35" spans="1:10" ht="23.25" customHeight="1" x14ac:dyDescent="0.2">
      <c r="A35" s="83"/>
      <c r="D35" s="67"/>
      <c r="E35" s="62"/>
      <c r="F35" s="67"/>
      <c r="G35" s="62"/>
      <c r="H35" s="67"/>
      <c r="I35" s="62"/>
      <c r="J35" s="67"/>
    </row>
    <row r="36" spans="1:10" ht="23.25" customHeight="1" x14ac:dyDescent="0.2">
      <c r="A36" s="2" t="s">
        <v>8</v>
      </c>
    </row>
    <row r="37" spans="1:10" ht="23.25" customHeight="1" x14ac:dyDescent="0.2">
      <c r="A37" s="129" t="s">
        <v>53</v>
      </c>
      <c r="B37" s="129"/>
      <c r="C37" s="129"/>
      <c r="D37" s="129"/>
      <c r="E37" s="129"/>
      <c r="F37" s="129"/>
      <c r="G37" s="129"/>
      <c r="H37" s="129"/>
      <c r="I37" s="129"/>
      <c r="J37" s="129"/>
    </row>
    <row r="38" spans="1:10" ht="23.25" customHeight="1" x14ac:dyDescent="0.2">
      <c r="A38" s="129" t="s">
        <v>76</v>
      </c>
      <c r="B38" s="129"/>
      <c r="C38" s="129"/>
      <c r="D38" s="129"/>
      <c r="E38" s="129"/>
      <c r="F38" s="129"/>
      <c r="G38" s="129"/>
      <c r="H38" s="129"/>
      <c r="I38" s="129"/>
      <c r="J38" s="129"/>
    </row>
    <row r="39" spans="1:10" ht="23.25" customHeight="1" x14ac:dyDescent="0.2">
      <c r="A39" s="129" t="s">
        <v>156</v>
      </c>
      <c r="B39" s="129"/>
      <c r="C39" s="129"/>
      <c r="D39" s="129"/>
      <c r="E39" s="129"/>
      <c r="F39" s="129"/>
      <c r="G39" s="129"/>
      <c r="H39" s="129"/>
      <c r="I39" s="129"/>
      <c r="J39" s="129"/>
    </row>
    <row r="40" spans="1:10" ht="23.25" customHeight="1" x14ac:dyDescent="0.2">
      <c r="A40" s="130" t="s">
        <v>0</v>
      </c>
      <c r="B40" s="130"/>
      <c r="C40" s="130"/>
      <c r="D40" s="130"/>
      <c r="E40" s="130"/>
      <c r="F40" s="130"/>
      <c r="G40" s="130"/>
      <c r="H40" s="130"/>
      <c r="I40" s="130"/>
      <c r="J40" s="130"/>
    </row>
    <row r="41" spans="1:10" s="90" customFormat="1" ht="23.25" customHeight="1" x14ac:dyDescent="0.2">
      <c r="A41" s="85"/>
      <c r="B41" s="85"/>
      <c r="C41" s="85"/>
      <c r="D41" s="131" t="s">
        <v>55</v>
      </c>
      <c r="E41" s="131"/>
      <c r="F41" s="131"/>
      <c r="G41" s="86"/>
      <c r="H41" s="131" t="s">
        <v>56</v>
      </c>
      <c r="I41" s="132"/>
      <c r="J41" s="132"/>
    </row>
    <row r="42" spans="1:10" s="90" customFormat="1" ht="23.25" customHeight="1" x14ac:dyDescent="0.2">
      <c r="A42" s="87"/>
      <c r="B42" s="88"/>
      <c r="C42" s="88"/>
      <c r="D42" s="89">
        <v>2564</v>
      </c>
      <c r="E42" s="88"/>
      <c r="F42" s="89">
        <v>2563</v>
      </c>
      <c r="G42" s="87"/>
      <c r="H42" s="89">
        <v>2564</v>
      </c>
      <c r="I42" s="88"/>
      <c r="J42" s="89">
        <v>2563</v>
      </c>
    </row>
    <row r="43" spans="1:10" ht="23.25" customHeight="1" x14ac:dyDescent="0.2">
      <c r="A43" s="83" t="s">
        <v>73</v>
      </c>
    </row>
    <row r="44" spans="1:10" ht="23.25" customHeight="1" x14ac:dyDescent="0.2">
      <c r="A44" s="84" t="s">
        <v>140</v>
      </c>
      <c r="B44" s="96"/>
      <c r="C44" s="96"/>
      <c r="D44" s="93">
        <v>0</v>
      </c>
      <c r="E44" s="93"/>
      <c r="F44" s="93">
        <v>16600000</v>
      </c>
      <c r="G44" s="93"/>
      <c r="H44" s="93">
        <v>6500000</v>
      </c>
      <c r="I44" s="93"/>
      <c r="J44" s="93">
        <v>5100000</v>
      </c>
    </row>
    <row r="45" spans="1:10" ht="23.25" customHeight="1" x14ac:dyDescent="0.2">
      <c r="A45" s="84" t="s">
        <v>141</v>
      </c>
      <c r="B45" s="96"/>
      <c r="C45" s="96"/>
      <c r="D45" s="93">
        <v>0</v>
      </c>
      <c r="E45" s="93"/>
      <c r="F45" s="93">
        <v>0</v>
      </c>
      <c r="G45" s="93"/>
      <c r="H45" s="93">
        <v>3999940</v>
      </c>
      <c r="I45" s="93"/>
      <c r="J45" s="93">
        <v>0</v>
      </c>
    </row>
    <row r="46" spans="1:10" ht="23.25" customHeight="1" x14ac:dyDescent="0.2">
      <c r="A46" s="84" t="s">
        <v>164</v>
      </c>
      <c r="B46" s="96"/>
      <c r="C46" s="96"/>
      <c r="D46" s="93">
        <v>0</v>
      </c>
      <c r="E46" s="93"/>
      <c r="F46" s="93">
        <v>0</v>
      </c>
      <c r="G46" s="93"/>
      <c r="H46" s="93">
        <v>-14499910</v>
      </c>
      <c r="I46" s="93"/>
      <c r="J46" s="93">
        <v>-999970</v>
      </c>
    </row>
    <row r="47" spans="1:10" ht="23.25" customHeight="1" x14ac:dyDescent="0.2">
      <c r="A47" s="84" t="s">
        <v>74</v>
      </c>
      <c r="D47" s="95">
        <v>-2118852</v>
      </c>
      <c r="E47" s="62"/>
      <c r="F47" s="95">
        <v>-666303</v>
      </c>
      <c r="G47" s="62"/>
      <c r="H47" s="93">
        <v>-75883</v>
      </c>
      <c r="I47" s="62"/>
      <c r="J47" s="93">
        <v>-361176</v>
      </c>
    </row>
    <row r="48" spans="1:10" ht="23.25" customHeight="1" x14ac:dyDescent="0.2">
      <c r="A48" s="84" t="s">
        <v>75</v>
      </c>
      <c r="D48" s="95">
        <v>-149400</v>
      </c>
      <c r="E48" s="62"/>
      <c r="F48" s="95">
        <v>-516138</v>
      </c>
      <c r="G48" s="62"/>
      <c r="H48" s="93">
        <v>-100000</v>
      </c>
      <c r="I48" s="62"/>
      <c r="J48" s="93">
        <v>-300000</v>
      </c>
    </row>
    <row r="49" spans="1:10" ht="23.25" customHeight="1" x14ac:dyDescent="0.2">
      <c r="A49" s="84" t="s">
        <v>142</v>
      </c>
      <c r="D49" s="95">
        <v>0</v>
      </c>
      <c r="E49" s="62"/>
      <c r="F49" s="95">
        <v>0</v>
      </c>
      <c r="G49" s="62"/>
      <c r="H49" s="93">
        <v>0</v>
      </c>
      <c r="I49" s="62"/>
      <c r="J49" s="93">
        <v>380283</v>
      </c>
    </row>
    <row r="50" spans="1:10" ht="23.25" customHeight="1" x14ac:dyDescent="0.2">
      <c r="A50" s="84" t="s">
        <v>150</v>
      </c>
      <c r="D50" s="95">
        <v>28883</v>
      </c>
      <c r="E50" s="62"/>
      <c r="F50" s="95">
        <v>316722</v>
      </c>
      <c r="G50" s="62"/>
      <c r="H50" s="93">
        <v>152272</v>
      </c>
      <c r="I50" s="62"/>
      <c r="J50" s="93">
        <v>300743</v>
      </c>
    </row>
    <row r="51" spans="1:10" ht="23.25" customHeight="1" x14ac:dyDescent="0.2">
      <c r="A51" s="92" t="s">
        <v>149</v>
      </c>
      <c r="B51" s="96"/>
      <c r="C51" s="96"/>
      <c r="D51" s="93">
        <v>0</v>
      </c>
      <c r="E51" s="97"/>
      <c r="F51" s="93">
        <v>0</v>
      </c>
      <c r="G51" s="97"/>
      <c r="H51" s="93">
        <v>39899031</v>
      </c>
      <c r="I51" s="97"/>
      <c r="J51" s="93">
        <v>74618675</v>
      </c>
    </row>
    <row r="52" spans="1:10" ht="23.25" customHeight="1" x14ac:dyDescent="0.2">
      <c r="A52" s="6" t="s">
        <v>165</v>
      </c>
      <c r="D52" s="100">
        <f>SUM(D44:D51)</f>
        <v>-2239369</v>
      </c>
      <c r="E52" s="62"/>
      <c r="F52" s="100">
        <f>SUM(F44:F51)</f>
        <v>15734281</v>
      </c>
      <c r="G52" s="62"/>
      <c r="H52" s="100">
        <f>SUM(H44:H51)</f>
        <v>35875450</v>
      </c>
      <c r="I52" s="67"/>
      <c r="J52" s="100">
        <f>SUM(J44:J51)</f>
        <v>78738555</v>
      </c>
    </row>
    <row r="53" spans="1:10" ht="23.25" customHeight="1" x14ac:dyDescent="0.2">
      <c r="A53" s="56" t="s">
        <v>77</v>
      </c>
      <c r="D53" s="93"/>
      <c r="E53" s="62"/>
      <c r="F53" s="93"/>
      <c r="G53" s="62"/>
      <c r="H53" s="93"/>
      <c r="I53" s="67"/>
      <c r="J53" s="93"/>
    </row>
    <row r="54" spans="1:10" ht="23.25" customHeight="1" x14ac:dyDescent="0.2">
      <c r="A54" s="84" t="s">
        <v>153</v>
      </c>
      <c r="D54" s="93">
        <v>-2243553</v>
      </c>
      <c r="E54" s="62"/>
      <c r="F54" s="93">
        <v>-1623335</v>
      </c>
      <c r="G54" s="62"/>
      <c r="H54" s="95">
        <v>-1052573</v>
      </c>
      <c r="I54" s="62"/>
      <c r="J54" s="95">
        <v>-598765</v>
      </c>
    </row>
    <row r="55" spans="1:10" ht="23.25" customHeight="1" x14ac:dyDescent="0.2">
      <c r="A55" s="84" t="s">
        <v>151</v>
      </c>
      <c r="D55" s="93">
        <v>-19008550</v>
      </c>
      <c r="E55" s="62"/>
      <c r="F55" s="93">
        <v>-61912875</v>
      </c>
      <c r="G55" s="62"/>
      <c r="H55" s="95">
        <v>-19008550</v>
      </c>
      <c r="I55" s="62"/>
      <c r="J55" s="95">
        <v>-61912875</v>
      </c>
    </row>
    <row r="56" spans="1:10" ht="23.25" customHeight="1" x14ac:dyDescent="0.2">
      <c r="A56" s="6" t="s">
        <v>144</v>
      </c>
      <c r="D56" s="100">
        <f>SUM(D54:D55)</f>
        <v>-21252103</v>
      </c>
      <c r="E56" s="62"/>
      <c r="F56" s="100">
        <f>SUM(F54:F55)</f>
        <v>-63536210</v>
      </c>
      <c r="G56" s="62"/>
      <c r="H56" s="100">
        <f>SUM(H54:H55)</f>
        <v>-20061123</v>
      </c>
      <c r="I56" s="62"/>
      <c r="J56" s="100">
        <f>SUM(J54:J55)</f>
        <v>-62511640</v>
      </c>
    </row>
    <row r="57" spans="1:10" ht="23.25" customHeight="1" x14ac:dyDescent="0.2">
      <c r="A57" s="101" t="s">
        <v>152</v>
      </c>
      <c r="D57" s="95">
        <f>SUM(D34,D52,D56)</f>
        <v>41363982</v>
      </c>
      <c r="E57" s="62"/>
      <c r="F57" s="95">
        <f>SUM(F34,F52,F56)</f>
        <v>11772949</v>
      </c>
      <c r="G57" s="62"/>
      <c r="H57" s="95">
        <f>SUM(H34,H52,H56)</f>
        <v>7933269</v>
      </c>
      <c r="I57" s="67"/>
      <c r="J57" s="95">
        <f>SUM(J34,J52,J56)</f>
        <v>-3983061</v>
      </c>
    </row>
    <row r="58" spans="1:10" ht="23.25" customHeight="1" x14ac:dyDescent="0.2">
      <c r="A58" s="96" t="s">
        <v>121</v>
      </c>
      <c r="D58" s="94">
        <f>'BS&amp;PL'!I9</f>
        <v>50621463</v>
      </c>
      <c r="E58" s="62"/>
      <c r="F58" s="94">
        <v>38848514</v>
      </c>
      <c r="G58" s="62"/>
      <c r="H58" s="94">
        <f>'BS&amp;PL'!M9</f>
        <v>16172398</v>
      </c>
      <c r="I58" s="62"/>
      <c r="J58" s="94">
        <v>20155459</v>
      </c>
    </row>
    <row r="59" spans="1:10" ht="23.25" customHeight="1" thickBot="1" x14ac:dyDescent="0.25">
      <c r="A59" s="101" t="s">
        <v>122</v>
      </c>
      <c r="D59" s="102">
        <f>SUM(D57:D58)</f>
        <v>91985445</v>
      </c>
      <c r="E59" s="62"/>
      <c r="F59" s="102">
        <f>SUM(F57:F58)</f>
        <v>50621463</v>
      </c>
      <c r="G59" s="62"/>
      <c r="H59" s="102">
        <f>SUM(H57:H58)</f>
        <v>24105667</v>
      </c>
      <c r="I59" s="62"/>
      <c r="J59" s="102">
        <f>SUM(J57:J58)</f>
        <v>16172398</v>
      </c>
    </row>
    <row r="60" spans="1:10" ht="23.25" customHeight="1" thickTop="1" x14ac:dyDescent="0.2">
      <c r="A60" s="96"/>
      <c r="D60" s="95">
        <f>D59-'BS&amp;PL'!G9</f>
        <v>0</v>
      </c>
      <c r="E60" s="95"/>
      <c r="F60" s="95">
        <f>F59-'BS&amp;PL'!I9</f>
        <v>0</v>
      </c>
      <c r="G60" s="95"/>
      <c r="H60" s="95">
        <f>H59-'BS&amp;PL'!K9</f>
        <v>0</v>
      </c>
      <c r="I60" s="95"/>
      <c r="J60" s="95">
        <f>J59-'BS&amp;PL'!M9</f>
        <v>0</v>
      </c>
    </row>
    <row r="61" spans="1:10" ht="23.25" customHeight="1" x14ac:dyDescent="0.2">
      <c r="A61" s="56" t="s">
        <v>78</v>
      </c>
      <c r="D61" s="62"/>
      <c r="E61" s="62"/>
      <c r="F61" s="62"/>
      <c r="G61" s="62"/>
      <c r="H61" s="62"/>
      <c r="I61" s="62"/>
      <c r="J61" s="62"/>
    </row>
    <row r="62" spans="1:10" ht="23.25" customHeight="1" x14ac:dyDescent="0.2">
      <c r="A62" s="92" t="s">
        <v>79</v>
      </c>
      <c r="D62" s="95"/>
      <c r="E62" s="62"/>
      <c r="F62" s="95"/>
      <c r="G62" s="62"/>
      <c r="H62" s="62"/>
      <c r="I62" s="62"/>
      <c r="J62" s="62"/>
    </row>
    <row r="63" spans="1:10" ht="23.25" customHeight="1" x14ac:dyDescent="0.2">
      <c r="A63" s="92" t="s">
        <v>167</v>
      </c>
      <c r="D63" s="95">
        <v>842668.38</v>
      </c>
      <c r="E63" s="62"/>
      <c r="F63" s="95">
        <v>-236307</v>
      </c>
      <c r="G63" s="62"/>
      <c r="H63" s="95">
        <v>192065</v>
      </c>
      <c r="I63" s="62"/>
      <c r="J63" s="95">
        <v>-82740</v>
      </c>
    </row>
    <row r="64" spans="1:10" ht="23.25" customHeight="1" x14ac:dyDescent="0.2">
      <c r="A64" s="92" t="s">
        <v>168</v>
      </c>
      <c r="D64" s="95">
        <v>0</v>
      </c>
      <c r="E64" s="62"/>
      <c r="F64" s="95">
        <v>4274713</v>
      </c>
      <c r="G64" s="62"/>
      <c r="H64" s="95">
        <v>0</v>
      </c>
      <c r="I64" s="62"/>
      <c r="J64" s="95">
        <v>3420104</v>
      </c>
    </row>
    <row r="65" spans="1:10" ht="23.25" customHeight="1" x14ac:dyDescent="0.2">
      <c r="A65" s="92"/>
      <c r="D65" s="95"/>
      <c r="F65" s="95"/>
      <c r="H65" s="95"/>
      <c r="J65" s="95"/>
    </row>
    <row r="66" spans="1:10" ht="23.25" customHeight="1" x14ac:dyDescent="0.2">
      <c r="A66" s="2" t="s">
        <v>8</v>
      </c>
    </row>
  </sheetData>
  <mergeCells count="10">
    <mergeCell ref="A38:J38"/>
    <mergeCell ref="A39:J39"/>
    <mergeCell ref="A40:J40"/>
    <mergeCell ref="D41:F41"/>
    <mergeCell ref="H41:J41"/>
    <mergeCell ref="A3:J3"/>
    <mergeCell ref="A4:J4"/>
    <mergeCell ref="D5:F5"/>
    <mergeCell ref="H5:J5"/>
    <mergeCell ref="A37:J37"/>
  </mergeCells>
  <pageMargins left="0.98425196850393704" right="0.31496062992125984" top="0.78740157480314965" bottom="0.31496062992125984" header="0.31496062992125984" footer="0.31496062992125984"/>
  <pageSetup paperSize="9" scale="75" orientation="portrait" r:id="rId1"/>
  <rowBreaks count="2" manualBreakCount="2">
    <brk id="36" max="16383" man="1"/>
    <brk id="66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47134</vt:lpwstr>
  </property>
  <property fmtid="{D5CDD505-2E9C-101B-9397-08002B2CF9AE}" pid="4" name="OptimizationTime">
    <vt:lpwstr>20220718_1053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BS&amp;PL</vt:lpstr>
      <vt:lpstr>PL</vt:lpstr>
      <vt:lpstr>Conso</vt:lpstr>
      <vt:lpstr>Separtate</vt:lpstr>
      <vt:lpstr>CF</vt:lpstr>
      <vt:lpstr>'BS&amp;PL'!Print_Area</vt:lpstr>
      <vt:lpstr>Conso!Print_Area</vt:lpstr>
      <vt:lpstr>PL!Print_Area</vt:lpstr>
      <vt:lpstr>Separtate!Print_Area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Ernst &amp; Young</dc:creator>
  <cp:lastModifiedBy>Pakamart Poopalai</cp:lastModifiedBy>
  <cp:lastPrinted>2022-04-20T04:32:01Z</cp:lastPrinted>
  <dcterms:created xsi:type="dcterms:W3CDTF">2011-03-25T08:33:00Z</dcterms:created>
  <dcterms:modified xsi:type="dcterms:W3CDTF">2022-04-20T04:32:05Z</dcterms:modified>
</cp:coreProperties>
</file>