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\L_Primo Service\2026\Q2'2026\"/>
    </mc:Choice>
  </mc:AlternateContent>
  <xr:revisionPtr revIDLastSave="0" documentId="13_ncr:1_{74438AA9-DC50-4309-97B6-53CBC215CE22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BS" sheetId="1" r:id="rId1"/>
    <sheet name="PL" sheetId="4" r:id="rId2"/>
    <sheet name="Conso" sheetId="5" r:id="rId3"/>
    <sheet name="Separtate" sheetId="6" r:id="rId4"/>
    <sheet name="CF" sheetId="3" r:id="rId5"/>
  </sheets>
  <definedNames>
    <definedName name="_xlnm._FilterDatabase" localSheetId="0" hidden="1">BS!$M$48:$M$51</definedName>
    <definedName name="_xlnm.Print_Area" localSheetId="0">BS!$A$1:$M$96</definedName>
    <definedName name="_xlnm.Print_Area" localSheetId="4">CF!$A$1:$M$86</definedName>
    <definedName name="_xlnm.Print_Area" localSheetId="2">Conso!$A$1:$X$33</definedName>
    <definedName name="_xlnm.Print_Area" localSheetId="1">PL!$A$1:$N$95</definedName>
    <definedName name="_xlnm.Print_Area" localSheetId="3">Separtate!$A$1:$P$24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8" i="5" l="1"/>
  <c r="X28" i="5" s="1"/>
  <c r="T20" i="5"/>
  <c r="X20" i="5" s="1"/>
  <c r="R16" i="5"/>
  <c r="P14" i="6"/>
  <c r="R17" i="5"/>
  <c r="K57" i="1"/>
  <c r="K50" i="1"/>
  <c r="R27" i="5" l="1"/>
  <c r="T27" i="5" s="1"/>
  <c r="X27" i="5" s="1"/>
  <c r="P21" i="6"/>
  <c r="G82" i="4" l="1"/>
  <c r="J69" i="3"/>
  <c r="H69" i="3"/>
  <c r="F69" i="3"/>
  <c r="D69" i="3"/>
  <c r="M19" i="4" l="1"/>
  <c r="K19" i="4"/>
  <c r="I19" i="4"/>
  <c r="G19" i="4"/>
  <c r="M14" i="4"/>
  <c r="K14" i="4"/>
  <c r="I14" i="4"/>
  <c r="G14" i="4"/>
  <c r="I49" i="1"/>
  <c r="I60" i="1"/>
  <c r="M60" i="1"/>
  <c r="I20" i="4" l="1"/>
  <c r="I23" i="4" s="1"/>
  <c r="I25" i="4" s="1"/>
  <c r="K20" i="4"/>
  <c r="K23" i="4" s="1"/>
  <c r="K25" i="4" s="1"/>
  <c r="K33" i="4" s="1"/>
  <c r="M20" i="4"/>
  <c r="M23" i="4" s="1"/>
  <c r="M25" i="4" s="1"/>
  <c r="M33" i="4" s="1"/>
  <c r="G20" i="4"/>
  <c r="G23" i="4" s="1"/>
  <c r="G25" i="4" s="1"/>
  <c r="G30" i="4" s="1"/>
  <c r="G38" i="4" s="1"/>
  <c r="I30" i="4"/>
  <c r="I38" i="4" s="1"/>
  <c r="I40" i="4" s="1"/>
  <c r="I33" i="4"/>
  <c r="I35" i="4" s="1"/>
  <c r="X17" i="5"/>
  <c r="K30" i="4" l="1"/>
  <c r="K38" i="4" s="1"/>
  <c r="K45" i="4" s="1"/>
  <c r="M30" i="4"/>
  <c r="M38" i="4" s="1"/>
  <c r="G40" i="4"/>
  <c r="G45" i="4"/>
  <c r="G33" i="4"/>
  <c r="G35" i="4" s="1"/>
  <c r="F59" i="3"/>
  <c r="J59" i="3"/>
  <c r="I85" i="1" l="1"/>
  <c r="I84" i="1" l="1"/>
  <c r="I83" i="1"/>
  <c r="I80" i="1"/>
  <c r="I79" i="1"/>
  <c r="T23" i="5"/>
  <c r="T12" i="5"/>
  <c r="J26" i="5"/>
  <c r="J31" i="5" s="1"/>
  <c r="G79" i="1" s="1"/>
  <c r="J15" i="5"/>
  <c r="J21" i="5" s="1"/>
  <c r="M80" i="1"/>
  <c r="M85" i="1"/>
  <c r="F20" i="6"/>
  <c r="F22" i="6" s="1"/>
  <c r="X23" i="5" l="1"/>
  <c r="M67" i="4" l="1"/>
  <c r="I67" i="4"/>
  <c r="T30" i="5" l="1"/>
  <c r="X30" i="5" s="1"/>
  <c r="M62" i="4"/>
  <c r="I62" i="4"/>
  <c r="M29" i="1"/>
  <c r="I29" i="1"/>
  <c r="X18" i="5" l="1"/>
  <c r="V13" i="5"/>
  <c r="F13" i="6" l="1"/>
  <c r="F15" i="6" s="1"/>
  <c r="I87" i="1" l="1"/>
  <c r="I51" i="1" l="1"/>
  <c r="I18" i="1"/>
  <c r="I61" i="1" l="1"/>
  <c r="X12" i="5" l="1"/>
  <c r="T25" i="5" l="1"/>
  <c r="T14" i="5"/>
  <c r="X14" i="5" s="1"/>
  <c r="V15" i="5"/>
  <c r="V21" i="5" s="1"/>
  <c r="M78" i="1" l="1"/>
  <c r="H20" i="6"/>
  <c r="H22" i="6" s="1"/>
  <c r="H13" i="6"/>
  <c r="H15" i="6" s="1"/>
  <c r="I78" i="1"/>
  <c r="K78" i="1" l="1"/>
  <c r="H26" i="5"/>
  <c r="H31" i="5" s="1"/>
  <c r="H15" i="5"/>
  <c r="H21" i="5" s="1"/>
  <c r="H23" i="6" l="1"/>
  <c r="G78" i="1"/>
  <c r="H32" i="5" l="1"/>
  <c r="M77" i="1"/>
  <c r="I77" i="1"/>
  <c r="I86" i="1" s="1"/>
  <c r="N26" i="5"/>
  <c r="N31" i="5" s="1"/>
  <c r="N15" i="5"/>
  <c r="N21" i="5" s="1"/>
  <c r="G83" i="1" l="1"/>
  <c r="P26" i="5"/>
  <c r="P31" i="5" s="1"/>
  <c r="L26" i="5"/>
  <c r="L31" i="5" s="1"/>
  <c r="F26" i="5"/>
  <c r="F31" i="5" s="1"/>
  <c r="N32" i="5" l="1"/>
  <c r="G84" i="1"/>
  <c r="G80" i="1"/>
  <c r="G77" i="1"/>
  <c r="F32" i="5" l="1"/>
  <c r="L32" i="5"/>
  <c r="P32" i="5"/>
  <c r="H71" i="3"/>
  <c r="D71" i="3"/>
  <c r="P17" i="6" l="1"/>
  <c r="M86" i="1" l="1"/>
  <c r="P19" i="6"/>
  <c r="L20" i="6"/>
  <c r="J20" i="6"/>
  <c r="L22" i="6" l="1"/>
  <c r="L23" i="6" s="1"/>
  <c r="J22" i="6"/>
  <c r="K80" i="1" s="1"/>
  <c r="J23" i="6" s="1"/>
  <c r="M88" i="1"/>
  <c r="L13" i="6"/>
  <c r="L15" i="6" s="1"/>
  <c r="P12" i="6"/>
  <c r="J13" i="6"/>
  <c r="J15" i="6" s="1"/>
  <c r="P15" i="5"/>
  <c r="P21" i="5" s="1"/>
  <c r="L15" i="5"/>
  <c r="L21" i="5" s="1"/>
  <c r="F15" i="5"/>
  <c r="F21" i="5" s="1"/>
  <c r="P10" i="6" l="1"/>
  <c r="F23" i="6" l="1"/>
  <c r="K77" i="1"/>
  <c r="G211" i="6" l="1"/>
  <c r="G189" i="6"/>
  <c r="M51" i="1" l="1"/>
  <c r="M18" i="1"/>
  <c r="M30" i="1" l="1"/>
  <c r="M61" i="1"/>
  <c r="M68" i="4"/>
  <c r="M71" i="4" s="1"/>
  <c r="M73" i="4" s="1"/>
  <c r="M81" i="4" s="1"/>
  <c r="I68" i="4"/>
  <c r="I30" i="1"/>
  <c r="N11" i="6" l="1"/>
  <c r="T16" i="5" s="1"/>
  <c r="X16" i="5" s="1"/>
  <c r="M78" i="4"/>
  <c r="M86" i="4" s="1"/>
  <c r="J9" i="3"/>
  <c r="J23" i="3" s="1"/>
  <c r="J35" i="3" s="1"/>
  <c r="J38" i="3" s="1"/>
  <c r="J70" i="3" s="1"/>
  <c r="I71" i="4"/>
  <c r="N13" i="6" l="1"/>
  <c r="N15" i="6" s="1"/>
  <c r="I73" i="4"/>
  <c r="F9" i="3"/>
  <c r="F23" i="3" s="1"/>
  <c r="P11" i="6"/>
  <c r="P13" i="6" l="1"/>
  <c r="P15" i="6" s="1"/>
  <c r="R13" i="5"/>
  <c r="I81" i="4"/>
  <c r="I83" i="4" s="1"/>
  <c r="F35" i="3"/>
  <c r="F38" i="3" s="1"/>
  <c r="F70" i="3" s="1"/>
  <c r="I78" i="4"/>
  <c r="I86" i="4" s="1"/>
  <c r="I88" i="4" s="1"/>
  <c r="R15" i="5" l="1"/>
  <c r="R21" i="5" s="1"/>
  <c r="T13" i="5"/>
  <c r="X13" i="5" s="1"/>
  <c r="X15" i="5" s="1"/>
  <c r="X21" i="5" s="1"/>
  <c r="M89" i="1"/>
  <c r="T15" i="5" l="1"/>
  <c r="T21" i="5" s="1"/>
  <c r="M90" i="1"/>
  <c r="I88" i="1" l="1"/>
  <c r="F72" i="3"/>
  <c r="J72" i="3"/>
  <c r="I89" i="1" l="1"/>
  <c r="I90" i="1" l="1"/>
  <c r="K60" i="1" l="1"/>
  <c r="K51" i="1"/>
  <c r="K29" i="1"/>
  <c r="K61" i="1" l="1"/>
  <c r="K18" i="1" l="1"/>
  <c r="K30" i="1" l="1"/>
  <c r="G62" i="4" l="1"/>
  <c r="K67" i="4"/>
  <c r="G67" i="4"/>
  <c r="K62" i="4"/>
  <c r="G68" i="4" l="1"/>
  <c r="G71" i="4" s="1"/>
  <c r="G73" i="4" s="1"/>
  <c r="G78" i="4" s="1"/>
  <c r="K68" i="4"/>
  <c r="H59" i="3"/>
  <c r="D9" i="3" l="1"/>
  <c r="V24" i="5" l="1"/>
  <c r="G81" i="4"/>
  <c r="G86" i="4"/>
  <c r="G83" i="4" l="1"/>
  <c r="G88" i="4"/>
  <c r="G93" i="4"/>
  <c r="V26" i="5"/>
  <c r="V31" i="5" s="1"/>
  <c r="R24" i="5"/>
  <c r="T24" i="5" l="1"/>
  <c r="R26" i="5"/>
  <c r="R31" i="5" s="1"/>
  <c r="G87" i="1"/>
  <c r="V32" i="5" l="1"/>
  <c r="G85" i="1"/>
  <c r="X24" i="5"/>
  <c r="X26" i="5" s="1"/>
  <c r="X31" i="5" s="1"/>
  <c r="T26" i="5"/>
  <c r="T31" i="5" s="1"/>
  <c r="G86" i="1" l="1"/>
  <c r="R32" i="5"/>
  <c r="G88" i="1" l="1"/>
  <c r="T32" i="5"/>
  <c r="X32" i="5" l="1"/>
  <c r="G60" i="1" l="1"/>
  <c r="G51" i="1"/>
  <c r="G29" i="1"/>
  <c r="G18" i="1"/>
  <c r="G30" i="1" l="1"/>
  <c r="G61" i="1"/>
  <c r="G89" i="1" l="1"/>
  <c r="G90" i="1" l="1"/>
  <c r="D59" i="3"/>
  <c r="D23" i="3" l="1"/>
  <c r="D35" i="3" s="1"/>
  <c r="D38" i="3" s="1"/>
  <c r="D70" i="3" s="1"/>
  <c r="D72" i="3" l="1"/>
  <c r="D73" i="3" s="1"/>
  <c r="K71" i="4"/>
  <c r="K73" i="4" s="1"/>
  <c r="K78" i="4" l="1"/>
  <c r="K86" i="4" s="1"/>
  <c r="K93" i="4" s="1"/>
  <c r="K81" i="4"/>
  <c r="N18" i="6"/>
  <c r="H9" i="3"/>
  <c r="H23" i="3" s="1"/>
  <c r="H35" i="3" s="1"/>
  <c r="H38" i="3" s="1"/>
  <c r="H70" i="3" s="1"/>
  <c r="H72" i="3" l="1"/>
  <c r="H73" i="3" s="1"/>
  <c r="P18" i="6"/>
  <c r="P20" i="6" s="1"/>
  <c r="P22" i="6" s="1"/>
  <c r="N20" i="6"/>
  <c r="N22" i="6" l="1"/>
  <c r="K85" i="1" s="1"/>
  <c r="N23" i="6" l="1"/>
  <c r="K86" i="1"/>
  <c r="K88" i="1" s="1"/>
  <c r="K89" i="1" s="1"/>
  <c r="K90" i="1" l="1"/>
  <c r="P23" i="6"/>
</calcChain>
</file>

<file path=xl/sharedStrings.xml><?xml version="1.0" encoding="utf-8"?>
<sst xmlns="http://schemas.openxmlformats.org/spreadsheetml/2006/main" count="374" uniqueCount="223">
  <si>
    <t>บริษัท พรีโม เซอร์วิส โซลูชั่น จำกัด (มหาชน) และบริษัทย่อย</t>
  </si>
  <si>
    <t>งบฐานะการเงิน</t>
  </si>
  <si>
    <t>(หน่วย: พันบาท)</t>
  </si>
  <si>
    <t>งบการเงินรวม</t>
  </si>
  <si>
    <t>งบการเงินเฉพาะกิจการ</t>
  </si>
  <si>
    <t>หมายเหตุ</t>
  </si>
  <si>
    <t>(ยังไม่ได้ตรวจสอบ</t>
  </si>
  <si>
    <t>(ตรวจสอบแล้ว)</t>
  </si>
  <si>
    <t>แต่สอบทานแล้ว)</t>
  </si>
  <si>
    <t>สินทรัพย์</t>
  </si>
  <si>
    <t>สินทรัพย์หมุนเวียน</t>
  </si>
  <si>
    <t>เงินสดและรายการเทียบเท่าเงินสด</t>
  </si>
  <si>
    <t>ลูกหนี้การค้าและลูกหนี้หมุนเวียนอื่น</t>
  </si>
  <si>
    <t>เงินให้กู้ยืมระยะสั้นแก่กิจการที่เกี่ยวข้องกัน</t>
  </si>
  <si>
    <t>สินค้าคงเหลือ</t>
  </si>
  <si>
    <t>สินทรัพย์ทางการเงินหมุนเวียนอื่น</t>
  </si>
  <si>
    <t>สินทรัพย์หมุนเวียนอื่น</t>
  </si>
  <si>
    <t>รวมสินทรัพย์หมุนเวียน</t>
  </si>
  <si>
    <t>สินทรัพย์ไม่หมุนเวียน</t>
  </si>
  <si>
    <t>สินทรัพย์ทางการเงินไม่หมุนเวียนอื่น</t>
  </si>
  <si>
    <t>เงินลงทุนในบริษัทย่อย</t>
  </si>
  <si>
    <t>อสังหาริมทรัพย์เพื่อการลงทุน</t>
  </si>
  <si>
    <t>ที่ดิน อาคารและอุปกรณ์</t>
  </si>
  <si>
    <t>สินทรัพย์สิทธิการใช้</t>
  </si>
  <si>
    <t>ค่าความนิยม</t>
  </si>
  <si>
    <t>สินทรัพย์ไม่มีตัวตน</t>
  </si>
  <si>
    <t>สินทรัพย์ภาษีเงินได้รอการตัดบัญชี</t>
  </si>
  <si>
    <t>สินทรัพย์ไม่หมุนเวียนอื่น</t>
  </si>
  <si>
    <t>รวมสินทรัพย์ไม่หมุนเวียน</t>
  </si>
  <si>
    <t>รวมสินทรัพย์</t>
  </si>
  <si>
    <t>หมายเหตุประกอบงบการเงินเป็นส่วนหนึ่งของงบการเงินนี้</t>
  </si>
  <si>
    <t>งบฐานะการเงิน (ต่อ)</t>
  </si>
  <si>
    <t>หนี้สินและส่วนของผู้ถือหุ้น</t>
  </si>
  <si>
    <t>หนี้สินหมุนเวียน</t>
  </si>
  <si>
    <t>เจ้าหนี้การค้าและเจ้าหนี้หมุนเวียนอื่น</t>
  </si>
  <si>
    <t>ส่วนของเงินกู้ยืมระยะยาวจากธนาคารที่ถึงกำหนด</t>
  </si>
  <si>
    <t xml:space="preserve">   ชำระภายในหนึ่งปี</t>
  </si>
  <si>
    <t>ส่วนของหนี้สินตามสัญญาเช่าที่ถึงกำหนดชำระ</t>
  </si>
  <si>
    <t xml:space="preserve">   ภายในหนึ่งปี</t>
  </si>
  <si>
    <t>ภาษีเงินได้นิติบุคคลค้างจ่าย</t>
  </si>
  <si>
    <t>หนี้สินหมุนเวียนอื่น</t>
  </si>
  <si>
    <t>รวมหนี้สินหมุนเวียน</t>
  </si>
  <si>
    <t>หนี้สินไม่หมุนเวียน</t>
  </si>
  <si>
    <t>เงินกู้ยืมระยะยาวจากธนาคาร - สุทธิจากส่วนที่ถึง</t>
  </si>
  <si>
    <t xml:space="preserve">   กำหนดชำระภายในหนึ่งปี</t>
  </si>
  <si>
    <t>หนี้สินตามสัญญาเช่า - สุทธิจากส่วนที่ถึง</t>
  </si>
  <si>
    <t>ประมาณการหนี้สินไม่หมุนเวียนสำหรับผลประโยชน์พนักงาน</t>
  </si>
  <si>
    <t>หนี้สินภาษีเงินได้รอการตัดบัญชี</t>
  </si>
  <si>
    <t>หนี้สินไม่หมุนเวียนอื่น</t>
  </si>
  <si>
    <t>รวมหนี้สินไม่หมุนเวียน</t>
  </si>
  <si>
    <t>รวมหนี้สิน</t>
  </si>
  <si>
    <t>ส่วนของผู้ถือหุ้น</t>
  </si>
  <si>
    <t xml:space="preserve">ทุนเรือนหุ้น </t>
  </si>
  <si>
    <t xml:space="preserve">   ทุนจดทะเบียน</t>
  </si>
  <si>
    <t xml:space="preserve">      หุ้นสามัญ 320,000,000 หุ้น มูลค่าหุ้นละ 0.50 บาท</t>
  </si>
  <si>
    <t xml:space="preserve">   ทุนที่ออกและชำระเต็มมูลค่าแล้ว</t>
  </si>
  <si>
    <t>ส่วนเกินมูลค่าหุ้นสามัญ</t>
  </si>
  <si>
    <t>ส่วนต่ำกว่าทุนจากการเปลี่ยนแปลงสัดส่วนการถือหุ้นในบริษัทย่อย</t>
  </si>
  <si>
    <t>สำรองส่วนทุนจากการจ่ายโดยใช้หุ้นเป็นเกณฑ์</t>
  </si>
  <si>
    <t>กำไรสะสม</t>
  </si>
  <si>
    <t xml:space="preserve">   จัดสรรแล้ว - สำรองตามกฎหมาย</t>
  </si>
  <si>
    <t xml:space="preserve">      - บริษัทฯ</t>
  </si>
  <si>
    <t xml:space="preserve">      - บริษัทย่อย</t>
  </si>
  <si>
    <t xml:space="preserve">   ยังไม่ได้จัดสรร</t>
  </si>
  <si>
    <t>ส่วนของผู้ถือหุ้นของบริษัทฯ</t>
  </si>
  <si>
    <t>ส่วนของผู้ที่มีส่วนได้เสียที่ไม่มีอำนาจควบคุมของบริษัทย่อย</t>
  </si>
  <si>
    <t>รวมส่วนของผู้ถือหุ้น</t>
  </si>
  <si>
    <t>รวมหนี้สินและส่วนของผู้ถือหุ้น</t>
  </si>
  <si>
    <t>กรรมการ</t>
  </si>
  <si>
    <t xml:space="preserve">  </t>
  </si>
  <si>
    <t>(ยังไม่ได้ตรวจสอบ แต่สอบทานแล้ว)</t>
  </si>
  <si>
    <t>งบกำไรขาดทุนเบ็ดเสร็จ</t>
  </si>
  <si>
    <t>กำไรหรือขาดทุน:</t>
  </si>
  <si>
    <t>รายได้</t>
  </si>
  <si>
    <t>รายได้จากการให้บริการ</t>
  </si>
  <si>
    <t>รายได้จากการขาย</t>
  </si>
  <si>
    <t>รายได้เงินปันผล</t>
  </si>
  <si>
    <t>2, 5</t>
  </si>
  <si>
    <t>กำไรจากการปรับมูลค่ายุติธรรมของสินทรัพย์ทางการเงิน</t>
  </si>
  <si>
    <t>รายได้อื่น</t>
  </si>
  <si>
    <t>รวมรายได้</t>
  </si>
  <si>
    <t>ค่าใช้จ่าย</t>
  </si>
  <si>
    <t>ต้นทุนการให้บริการ</t>
  </si>
  <si>
    <t>ต้นทุนขาย</t>
  </si>
  <si>
    <t>ค่าใช้จ่ายในการบริหาร</t>
  </si>
  <si>
    <t>รวมค่าใช้จ่าย</t>
  </si>
  <si>
    <t>รายได้ทางการเงิน</t>
  </si>
  <si>
    <t>ต้นทุนทางการเงิน</t>
  </si>
  <si>
    <t>รายได้ (ค่าใช้จ่าย) ภาษีเงินได้</t>
  </si>
  <si>
    <t>กำไรขาดทุนเบ็ดเสร็จอื่น:</t>
  </si>
  <si>
    <t>กำไรขาดทุนเบ็ดเสร็จอื่นสำหรับงวด</t>
  </si>
  <si>
    <t>กำไรขาดทุนเบ็ดเสร็จรวมสำหรับงวด</t>
  </si>
  <si>
    <t>ส่วนที่เป็นของผู้ถือหุ้นของบริษัทฯ</t>
  </si>
  <si>
    <t>ส่วนที่เป็นของผู้มีส่วนได้เสียที่ไม่มีอำนาจควบคุมของบริษัทย่อย</t>
  </si>
  <si>
    <t>การแบ่งกำไรขาดทุนเบ็ดเสร็จรวม</t>
  </si>
  <si>
    <t>(หน่วย: บาท)</t>
  </si>
  <si>
    <t>กำไรต่อหุ้น</t>
  </si>
  <si>
    <t>กำไรต่อหุ้นขั้นพื้นฐาน</t>
  </si>
  <si>
    <t>งบการเปลี่ยนแปลงส่วนของผู้ถือหุ้น (ต่อ)</t>
  </si>
  <si>
    <t>สำรองส่วนทุน</t>
  </si>
  <si>
    <t>ทุนเรือนหุ้นที่ออก</t>
  </si>
  <si>
    <t>ส่วนเกิน</t>
  </si>
  <si>
    <t>จากการจ่ายโดย</t>
  </si>
  <si>
    <t>จัดสรรแล้ว -</t>
  </si>
  <si>
    <t>รวม</t>
  </si>
  <si>
    <t>และชำระแล้ว</t>
  </si>
  <si>
    <t>มูลค่าหุ้นสามัญ</t>
  </si>
  <si>
    <t>ใช้หุ้นเป็นเกณฑ์</t>
  </si>
  <si>
    <t>สำรองตามกฎหมาย</t>
  </si>
  <si>
    <t>ยังไม่ได้จัดสรร</t>
  </si>
  <si>
    <t>กำไรสำหรับงวด</t>
  </si>
  <si>
    <t>ยอดคงเหลือ ณ วันที่ 1 มกราคม 2568</t>
  </si>
  <si>
    <t>งบการเปลี่ยนแปลงส่วนของผู้ถือหุ้น</t>
  </si>
  <si>
    <t>ส่วนต่ำกว่าทุน</t>
  </si>
  <si>
    <t>ส่วนของ</t>
  </si>
  <si>
    <t>ทุนเรือนหุ้น</t>
  </si>
  <si>
    <t>จากการเปลี่ยนแปลง</t>
  </si>
  <si>
    <t>รวมส่วนของ</t>
  </si>
  <si>
    <t>ผู้มีส่วนได้เสีย</t>
  </si>
  <si>
    <t>ที่ออก</t>
  </si>
  <si>
    <t>สัดส่วนการถือหุ้น</t>
  </si>
  <si>
    <t>จัดสรรแล้ว - สำรองตามกฎหมาย</t>
  </si>
  <si>
    <t>ผู้ถือหุ้น</t>
  </si>
  <si>
    <t>ที่ไม่มีอำนาจควบคุม</t>
  </si>
  <si>
    <t>ในบริษัทย่อย</t>
  </si>
  <si>
    <t>บริษัทฯ</t>
  </si>
  <si>
    <t>บริษัทย่อย</t>
  </si>
  <si>
    <t>ของบริษัทฯ</t>
  </si>
  <si>
    <t>ของบริษัทย่อย</t>
  </si>
  <si>
    <t>บริษัทย่อยจ่ายเงินปันผลให้ผู้มีส่วนได้เสีย</t>
  </si>
  <si>
    <t xml:space="preserve">   ที่ไม่มีอำนาจควบคุม</t>
  </si>
  <si>
    <t>(ยังไม่ได้ตรวจสอบแต่สอบทานแล้ว)</t>
  </si>
  <si>
    <t>งบกระแสเงินสด</t>
  </si>
  <si>
    <t>กระแสเงินสดจากกิจกรรมดำเนินงาน</t>
  </si>
  <si>
    <t xml:space="preserve">   เป็นเงินสดรับ (จ่าย) จากกิจกรรมดำเนินงาน</t>
  </si>
  <si>
    <t xml:space="preserve">   ค่าเสื่อมราคาและค่าตัดจำหน่าย</t>
  </si>
  <si>
    <t xml:space="preserve">   ค่าเผื่อผลขาดทุนด้านเครดิตที่คาดว่าจะเกิดขึ้น</t>
  </si>
  <si>
    <t>กลับรายการหนี้สงสัยจะสูญ</t>
  </si>
  <si>
    <t xml:space="preserve">   ประมาณการหนี้สินสำหรับผลประโยชน์พนักงาน</t>
  </si>
  <si>
    <t xml:space="preserve">   รายได้เงินปันผล</t>
  </si>
  <si>
    <t xml:space="preserve">   รายได้ทางการเงิน</t>
  </si>
  <si>
    <t xml:space="preserve">   ต้นทุนทางการเงิน</t>
  </si>
  <si>
    <t>ROU</t>
  </si>
  <si>
    <t>กำไร (ขาดทุน) จากการดำเนินงานก่อนการเปลี่ยนแปลงใน</t>
  </si>
  <si>
    <t xml:space="preserve">   สินทรัพย์และหนี้สินดำเนินงาน</t>
  </si>
  <si>
    <t xml:space="preserve"> สินทรัพย์ดำเนินงานลดลง (เพิ่มขึ้น)</t>
  </si>
  <si>
    <t xml:space="preserve">   ลูกหนี้การค้าและลูกหนี้หมุนเวียนอื่น</t>
  </si>
  <si>
    <t xml:space="preserve">   สินค้าคงเหลือ</t>
  </si>
  <si>
    <t xml:space="preserve">   สินทรัพย์หมุนเวียนอื่น</t>
  </si>
  <si>
    <t xml:space="preserve">   สินทรัพย์ไม่หมุนเวียนอื่น</t>
  </si>
  <si>
    <t xml:space="preserve"> หนี้สินดำเนินงานเพิ่มขึ้น (ลดลง) </t>
  </si>
  <si>
    <t xml:space="preserve">   เจ้าหนี้การค้าและเจ้าหนี้หมุนเวียนอื่น</t>
  </si>
  <si>
    <t xml:space="preserve">   หนี้สินหมุนเวียนอื่น</t>
  </si>
  <si>
    <t xml:space="preserve">   จ่ายประมาณการหนี้สินสำหรับผลประโยชน์พนักงาน</t>
  </si>
  <si>
    <t xml:space="preserve">   หนี้สินไม่หมุนเวียนอื่น</t>
  </si>
  <si>
    <t xml:space="preserve">   จ่ายดอกเบี้ย</t>
  </si>
  <si>
    <t xml:space="preserve">   จ่ายภาษีเงินได้</t>
  </si>
  <si>
    <t xml:space="preserve">งบกระแสเงินสด (ต่อ) </t>
  </si>
  <si>
    <t>กระแสเงินสดจากกิจกรรมลงทุน</t>
  </si>
  <si>
    <t>เงินสดจ่ายแก่เงินให้กู้ยืมระยะสั้นแก่กิจการที่เกี่ยวข้องกัน</t>
  </si>
  <si>
    <t>รับชำระคืนเงินให้กู้ยืมระยะสั้นแก่กิจการที่เกี่ยวข้องกัน</t>
  </si>
  <si>
    <t>เงินสดจ่ายซื้อสินทรัพย์ทางการเงินอื่น</t>
  </si>
  <si>
    <t>เงินสดรับจากการจำหน่ายสินทรัพย์ทางการเงินอื่น</t>
  </si>
  <si>
    <t>เงินสดจ่ายจากการลงทุนในบริษัทย่อย</t>
  </si>
  <si>
    <t>ซื้อที่ดิน อาคารและอุปกรณ์</t>
  </si>
  <si>
    <t>ซื้อสินทรัพย์ไม่มีตัวตน</t>
  </si>
  <si>
    <t>เงินสดรับจากดอกเบี้ย</t>
  </si>
  <si>
    <t>เงินสดรับจากเงินปันผล</t>
  </si>
  <si>
    <t>เงินสดสุทธิจาก (ใช้ไปใน) กิจกรรมลงทุน</t>
  </si>
  <si>
    <t xml:space="preserve">กระแสเงินสดจากกิจกรรมจัดหาเงิน </t>
  </si>
  <si>
    <t>ชำระคืนเงินกู้ยืมระยะยาวจากธนาคาร</t>
  </si>
  <si>
    <t>ชำระคืนเงินต้นของหนี้สินตามสัญญาเช่า</t>
  </si>
  <si>
    <t>ซื้อเงินลงทุนในบริษัทย่อยจากส่วนของผู้มีส่วนได้เสีย</t>
  </si>
  <si>
    <t>บริษัทย่อยจ่ายเงินปันผลให้ผู้มีส่วนได้เสียที่ไม่มีอำนาจควบคุม</t>
  </si>
  <si>
    <t>เงินสดสุทธิใช้ไปในกิจกรรมจัดหาเงิน</t>
  </si>
  <si>
    <t>เงินสดและรายการเทียบเท่าเงินสด ณ วันต้นงวด</t>
  </si>
  <si>
    <t>เงินสดและรายการเทียบเท่าเงินสด ณ วันปลายงวด</t>
  </si>
  <si>
    <t>ข้อมูลกระแสเงินสดเปิดเผยเพิ่มเติม</t>
  </si>
  <si>
    <t>รายการที่ไม่ใช่เงินสด</t>
  </si>
  <si>
    <t xml:space="preserve">   สินทรัพย์สิทธิการใช้และหนี้สินตามสัญญาเช่าเพิ่มขึ้น</t>
  </si>
  <si>
    <t xml:space="preserve">      จากสัญญาเช่าใหม่</t>
  </si>
  <si>
    <t>รายการปรับกระทบยอดกำไรก่อนภาษี</t>
  </si>
  <si>
    <t>ซื้อเงินลงทุนในบริษัทย่อย</t>
  </si>
  <si>
    <t>เงินจ่ายล่วงหน้าผู้รับเหมาช่วง</t>
  </si>
  <si>
    <t xml:space="preserve">   เงินจ่ายล่วงหน้าผู้รับเหมาช่วง</t>
  </si>
  <si>
    <t>31 ธันวาคม 2568</t>
  </si>
  <si>
    <t>ยอดคงเหลือ ณ วันที่ 1 มกราคม 2569</t>
  </si>
  <si>
    <t>กำไร (ขาดทุน) จากการดำเนินงาน</t>
  </si>
  <si>
    <t>เงินสดและรายการเทียบเท่าเงินสดลดลงสุทธิ</t>
  </si>
  <si>
    <t xml:space="preserve">   เจ้าหนี้อื่นจากการซื้อเงินลงทุนในบริษัทย่อยลดลง</t>
  </si>
  <si>
    <t>ณ วันที่ 30 มิถุนายน 2569</t>
  </si>
  <si>
    <t>30 มิถุนายน 2569</t>
  </si>
  <si>
    <t>สำหรับงวดสามเดือนสิ้นสุดวันที่ 30 มิถุนายน 2569</t>
  </si>
  <si>
    <t>สำหรับงวดหกเดือนสิ้นสุดวันที่ 30 มิถุนายน 2569</t>
  </si>
  <si>
    <t>ยอดคงเหลือ ณ วันที่ 30 มิถุนายน 2568</t>
  </si>
  <si>
    <t>ยอดคงเหลือ ณ วันที่ 30 มิถุนายน 2569</t>
  </si>
  <si>
    <t xml:space="preserve">   ผลต่างจากการเปลี่ยนแปลงสัญญาเช่า</t>
  </si>
  <si>
    <t>จ่ายเงินปันผล</t>
  </si>
  <si>
    <t xml:space="preserve">   หนี้สินตามสัญญาเช่าลดลงจากการเปลี่ยนแปลงสัญญาเช่า</t>
  </si>
  <si>
    <t>เงินสดสุทธิจาก (ใช้ไปใน) กิจกรรมดำเนินงาน</t>
  </si>
  <si>
    <t>ค่าใช้จ่ายภาษีเงินได้</t>
  </si>
  <si>
    <t>กำไร (ขาดทุน) ก่อนรายได้ (ค่าใช้จ่าย) ภาษีเงินได้</t>
  </si>
  <si>
    <t>กำไร (ขาดทุน) สำหรับงวด</t>
  </si>
  <si>
    <t>การแบ่งปันกำไร (ขาดทุน)</t>
  </si>
  <si>
    <t xml:space="preserve">   กำไร (ขาดทุน) ส่วนที่เป็นของผู้ถือหุ้นของบริษัทฯ</t>
  </si>
  <si>
    <t xml:space="preserve">เงินปันผลจ่าย </t>
  </si>
  <si>
    <t>เงินปันผลจ่าย</t>
  </si>
  <si>
    <t>ขาดทุนสำหรับงวด</t>
  </si>
  <si>
    <t>กำไร (ขาดทุน) ก่อนภาษี</t>
  </si>
  <si>
    <t xml:space="preserve"> เงินสดจาก (ใช้ไปใน) กิจกรรมดำเนินงาน</t>
  </si>
  <si>
    <t>ชำระคืนเงินกู้ยืมระยะสั้นจากกิจการที่เกี่ยวข้องกัน</t>
  </si>
  <si>
    <t xml:space="preserve">   เจ้าหนี้อื่นจากการซื้ออุปกรณ์เพิ่มขึ้น </t>
  </si>
  <si>
    <t xml:space="preserve">   เงินปันผลค้างรับลดลง</t>
  </si>
  <si>
    <t xml:space="preserve">   สินทรัพย์สิทธิการใช้ลดลงจากการเปลี่ยนแปลงสัญญาเช่า</t>
  </si>
  <si>
    <t xml:space="preserve">   ตัดจำหน่ายหนี้สูญของลูกหนี้การค้า</t>
  </si>
  <si>
    <t>กำไร (ขาดทุน) ก่อนค่าใช้จ่ายภาษีเงินได้</t>
  </si>
  <si>
    <t>เงินสดรับจากการจำหน่ายเงินลงทุนในบริษัทย่อย</t>
  </si>
  <si>
    <t xml:space="preserve">   ลูกหนี้อื่นจากการจำหน่ายเงินลงทุนในบริษัทย่อยลดลง</t>
  </si>
  <si>
    <t xml:space="preserve">   ปรับปรุงประมาณการมูลค่ายุติธรรมของสิ่งตอบแทน</t>
  </si>
  <si>
    <t xml:space="preserve">      ที่คาดว่าจะต้องจ่ายจากการรวมธุรกิจ</t>
  </si>
  <si>
    <t xml:space="preserve">   กำไรจากการปรับมูลค่ายุติธรรมของสินทรัพย์ทางการเงิน</t>
  </si>
  <si>
    <t>เงินกู้ยืมระยะสั้นจากกิจการที่เกี่ยวข้องกัน</t>
  </si>
  <si>
    <t>เงินสดรับจากเงินกู้ยืมระยะสั้นจากกิจการที่เกี่ยวข้องกัน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</si>
</sst>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_(* #,##0_);_(* \(#,##0\);_(* &quot;-&quot;??_);_(@_)"/>
    <numFmt numFmtId="166" formatCode="#,##0.0_);\(#,##0.0\)"/>
    <numFmt numFmtId="167" formatCode="_(* #,##0.000_);_(* \(#,##0.000\);_(* &quot;-&quot;_);_(@_)"/>
    <numFmt numFmtId="168" formatCode="_(* #,##0.000_);_(* \(#,##0.000\);_(* &quot;-&quot;??_);_(@_)"/>
  </numFmts>
  <fonts count="13">
    <font>
      <sz val="10"/>
      <color theme="1"/>
      <name val="Arial"/>
      <family val="2"/>
    </font>
    <font>
      <b/>
      <sz val="16"/>
      <name val="Angsana New"/>
      <family val="1"/>
    </font>
    <font>
      <sz val="16"/>
      <name val="Angsana New"/>
      <family val="1"/>
    </font>
    <font>
      <u/>
      <sz val="16"/>
      <name val="Angsana New"/>
      <family val="1"/>
    </font>
    <font>
      <b/>
      <sz val="16"/>
      <color theme="1"/>
      <name val="Angsana New"/>
      <family val="1"/>
    </font>
    <font>
      <sz val="10"/>
      <color theme="1"/>
      <name val="Arial"/>
      <family val="2"/>
    </font>
    <font>
      <sz val="16"/>
      <color theme="1"/>
      <name val="Angsana New"/>
      <family val="1"/>
    </font>
    <font>
      <i/>
      <sz val="16"/>
      <color theme="1"/>
      <name val="Angsana New"/>
      <family val="1"/>
    </font>
    <font>
      <u/>
      <sz val="16"/>
      <color theme="1"/>
      <name val="Angsana New"/>
      <family val="1"/>
    </font>
    <font>
      <sz val="12"/>
      <name val="EucrosiaUPC"/>
      <family val="1"/>
      <charset val="222"/>
    </font>
    <font>
      <sz val="10"/>
      <name val="ApFont"/>
      <charset val="222"/>
    </font>
    <font>
      <sz val="16"/>
      <color rgb="FFFF0000"/>
      <name val="Angsana New"/>
      <family val="1"/>
    </font>
    <font>
      <sz val="11"/>
      <color theme="1"/>
      <name val="EYInterstat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0" fontId="9" fillId="0" borderId="0" applyFont="0" applyFill="0" applyBorder="0" applyAlignment="0" applyProtection="0"/>
    <xf numFmtId="0" fontId="10" fillId="0" borderId="0"/>
  </cellStyleXfs>
  <cellXfs count="119">
    <xf numFmtId="0" fontId="0" fillId="0" borderId="0" xfId="0"/>
    <xf numFmtId="0" fontId="2" fillId="0" borderId="0" xfId="0" applyFont="1" applyAlignment="1">
      <alignment vertical="center"/>
    </xf>
    <xf numFmtId="37" fontId="1" fillId="0" borderId="0" xfId="0" applyNumberFormat="1" applyFont="1" applyAlignment="1">
      <alignment vertical="center"/>
    </xf>
    <xf numFmtId="37" fontId="7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8" fontId="2" fillId="0" borderId="0" xfId="0" applyNumberFormat="1" applyFont="1" applyAlignment="1">
      <alignment vertical="center"/>
    </xf>
    <xf numFmtId="38" fontId="2" fillId="0" borderId="0" xfId="0" applyNumberFormat="1" applyFont="1" applyAlignment="1">
      <alignment horizontal="right" vertical="center"/>
    </xf>
    <xf numFmtId="38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38" fontId="1" fillId="0" borderId="0" xfId="0" applyNumberFormat="1" applyFont="1" applyAlignment="1">
      <alignment horizontal="centerContinuous" vertical="center"/>
    </xf>
    <xf numFmtId="41" fontId="2" fillId="0" borderId="0" xfId="0" applyNumberFormat="1" applyFont="1" applyAlignment="1">
      <alignment horizontal="right" vertical="center"/>
    </xf>
    <xf numFmtId="41" fontId="2" fillId="0" borderId="0" xfId="0" applyNumberFormat="1" applyFont="1" applyAlignment="1">
      <alignment horizontal="center" vertical="center"/>
    </xf>
    <xf numFmtId="41" fontId="2" fillId="0" borderId="1" xfId="0" applyNumberFormat="1" applyFont="1" applyBorder="1" applyAlignment="1">
      <alignment horizontal="center" vertical="center"/>
    </xf>
    <xf numFmtId="41" fontId="2" fillId="0" borderId="3" xfId="0" applyNumberFormat="1" applyFont="1" applyBorder="1" applyAlignment="1">
      <alignment horizontal="center" vertical="center"/>
    </xf>
    <xf numFmtId="0" fontId="1" fillId="0" borderId="0" xfId="0" quotePrefix="1" applyFont="1" applyAlignment="1">
      <alignment horizontal="left" vertical="center"/>
    </xf>
    <xf numFmtId="0" fontId="1" fillId="0" borderId="0" xfId="3" applyFont="1" applyAlignment="1">
      <alignment vertical="center"/>
    </xf>
    <xf numFmtId="165" fontId="2" fillId="0" borderId="1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vertical="center"/>
    </xf>
    <xf numFmtId="165" fontId="2" fillId="0" borderId="1" xfId="0" quotePrefix="1" applyNumberFormat="1" applyFont="1" applyBorder="1" applyAlignment="1">
      <alignment horizontal="center" vertical="center"/>
    </xf>
    <xf numFmtId="41" fontId="2" fillId="0" borderId="6" xfId="0" applyNumberFormat="1" applyFont="1" applyBorder="1" applyAlignment="1">
      <alignment horizontal="right" vertical="center"/>
    </xf>
    <xf numFmtId="37" fontId="2" fillId="0" borderId="0" xfId="0" applyNumberFormat="1" applyFont="1" applyAlignment="1">
      <alignment horizontal="centerContinuous" vertical="center"/>
    </xf>
    <xf numFmtId="164" fontId="2" fillId="0" borderId="0" xfId="0" applyNumberFormat="1" applyFont="1" applyAlignment="1">
      <alignment horizontal="centerContinuous" vertical="center"/>
    </xf>
    <xf numFmtId="37" fontId="2" fillId="0" borderId="0" xfId="0" applyNumberFormat="1" applyFont="1" applyAlignment="1">
      <alignment horizontal="left" vertical="center"/>
    </xf>
    <xf numFmtId="37" fontId="1" fillId="0" borderId="0" xfId="0" applyNumberFormat="1" applyFont="1" applyAlignment="1">
      <alignment horizontal="left" vertical="center"/>
    </xf>
    <xf numFmtId="37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37" fontId="2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left" vertical="center"/>
    </xf>
    <xf numFmtId="37" fontId="6" fillId="0" borderId="0" xfId="0" applyNumberFormat="1" applyFont="1" applyAlignment="1">
      <alignment vertical="center"/>
    </xf>
    <xf numFmtId="37" fontId="6" fillId="0" borderId="0" xfId="0" applyNumberFormat="1" applyFont="1" applyAlignment="1">
      <alignment horizontal="center" vertical="center"/>
    </xf>
    <xf numFmtId="41" fontId="6" fillId="0" borderId="0" xfId="0" applyNumberFormat="1" applyFont="1" applyAlignment="1">
      <alignment horizontal="right" vertical="center"/>
    </xf>
    <xf numFmtId="165" fontId="2" fillId="0" borderId="0" xfId="1" applyNumberFormat="1" applyFont="1" applyFill="1" applyAlignment="1">
      <alignment vertical="center"/>
    </xf>
    <xf numFmtId="37" fontId="4" fillId="0" borderId="0" xfId="0" applyNumberFormat="1" applyFont="1" applyAlignment="1">
      <alignment vertical="center"/>
    </xf>
    <xf numFmtId="41" fontId="6" fillId="0" borderId="2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vertical="center"/>
    </xf>
    <xf numFmtId="41" fontId="6" fillId="0" borderId="0" xfId="0" applyNumberFormat="1" applyFont="1" applyAlignment="1">
      <alignment vertical="center"/>
    </xf>
    <xf numFmtId="166" fontId="7" fillId="0" borderId="0" xfId="0" applyNumberFormat="1" applyFont="1" applyAlignment="1">
      <alignment horizontal="center" vertical="center"/>
    </xf>
    <xf numFmtId="41" fontId="6" fillId="0" borderId="3" xfId="0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centerContinuous" vertical="center"/>
    </xf>
    <xf numFmtId="164" fontId="6" fillId="0" borderId="0" xfId="0" applyNumberFormat="1" applyFont="1" applyAlignment="1">
      <alignment horizontal="centerContinuous" vertical="center"/>
    </xf>
    <xf numFmtId="37" fontId="6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39" fontId="2" fillId="0" borderId="0" xfId="0" applyNumberFormat="1" applyFont="1" applyAlignment="1">
      <alignment vertical="center"/>
    </xf>
    <xf numFmtId="41" fontId="6" fillId="0" borderId="1" xfId="0" applyNumberFormat="1" applyFont="1" applyBorder="1" applyAlignment="1">
      <alignment horizontal="right" vertical="center"/>
    </xf>
    <xf numFmtId="41" fontId="6" fillId="0" borderId="6" xfId="0" applyNumberFormat="1" applyFont="1" applyBorder="1" applyAlignment="1">
      <alignment horizontal="right" vertical="center"/>
    </xf>
    <xf numFmtId="37" fontId="4" fillId="0" borderId="0" xfId="0" quotePrefix="1" applyNumberFormat="1" applyFont="1" applyAlignment="1">
      <alignment horizontal="left" vertical="center"/>
    </xf>
    <xf numFmtId="37" fontId="6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37" fontId="2" fillId="0" borderId="1" xfId="0" applyNumberFormat="1" applyFont="1" applyBorder="1" applyAlignment="1">
      <alignment vertical="center"/>
    </xf>
    <xf numFmtId="41" fontId="6" fillId="0" borderId="1" xfId="0" applyNumberFormat="1" applyFont="1" applyBorder="1" applyAlignment="1">
      <alignment vertical="center"/>
    </xf>
    <xf numFmtId="37" fontId="7" fillId="0" borderId="0" xfId="0" applyNumberFormat="1" applyFont="1" applyAlignment="1">
      <alignment horizontal="right" vertical="center"/>
    </xf>
    <xf numFmtId="37" fontId="6" fillId="0" borderId="0" xfId="0" quotePrefix="1" applyNumberFormat="1" applyFont="1" applyAlignment="1">
      <alignment vertical="center"/>
    </xf>
    <xf numFmtId="41" fontId="6" fillId="0" borderId="2" xfId="0" applyNumberFormat="1" applyFont="1" applyBorder="1" applyAlignment="1">
      <alignment vertical="center"/>
    </xf>
    <xf numFmtId="41" fontId="6" fillId="0" borderId="3" xfId="0" applyNumberFormat="1" applyFont="1" applyBorder="1" applyAlignment="1">
      <alignment vertical="center"/>
    </xf>
    <xf numFmtId="167" fontId="6" fillId="0" borderId="3" xfId="0" applyNumberFormat="1" applyFont="1" applyBorder="1" applyAlignment="1">
      <alignment vertical="center"/>
    </xf>
    <xf numFmtId="39" fontId="2" fillId="0" borderId="0" xfId="0" applyNumberFormat="1" applyFont="1" applyAlignment="1">
      <alignment horizontal="right" vertical="center"/>
    </xf>
    <xf numFmtId="168" fontId="6" fillId="0" borderId="0" xfId="1" applyNumberFormat="1" applyFont="1" applyFill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3" applyNumberFormat="1" applyFont="1" applyAlignment="1">
      <alignment horizontal="center" vertical="center"/>
    </xf>
    <xf numFmtId="165" fontId="2" fillId="0" borderId="1" xfId="3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vertical="center"/>
    </xf>
    <xf numFmtId="41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1" fontId="2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43" fontId="6" fillId="0" borderId="0" xfId="0" applyNumberFormat="1" applyFont="1" applyAlignment="1">
      <alignment vertical="center"/>
    </xf>
    <xf numFmtId="165" fontId="6" fillId="0" borderId="0" xfId="1" applyNumberFormat="1" applyFont="1" applyFill="1" applyAlignment="1">
      <alignment vertical="center"/>
    </xf>
    <xf numFmtId="165" fontId="12" fillId="0" borderId="0" xfId="1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38" fontId="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3" fillId="0" borderId="0" xfId="1" quotePrefix="1" applyNumberFormat="1" applyFont="1" applyFill="1" applyAlignment="1" applyProtection="1">
      <alignment horizontal="center" vertical="center"/>
    </xf>
    <xf numFmtId="41" fontId="2" fillId="0" borderId="0" xfId="0" applyNumberFormat="1" applyFont="1" applyAlignment="1">
      <alignment horizontal="left" vertical="center"/>
    </xf>
    <xf numFmtId="41" fontId="2" fillId="0" borderId="0" xfId="1" applyNumberFormat="1" applyFont="1" applyFill="1" applyAlignment="1">
      <alignment horizontal="right" vertical="center"/>
    </xf>
    <xf numFmtId="165" fontId="2" fillId="0" borderId="0" xfId="1" applyNumberFormat="1" applyFont="1" applyFill="1" applyAlignment="1">
      <alignment horizontal="left" vertical="center"/>
    </xf>
    <xf numFmtId="43" fontId="2" fillId="0" borderId="0" xfId="1" applyFont="1" applyFill="1" applyAlignment="1">
      <alignment horizontal="left" vertical="center"/>
    </xf>
    <xf numFmtId="41" fontId="11" fillId="0" borderId="0" xfId="0" applyNumberFormat="1" applyFont="1" applyAlignment="1">
      <alignment horizontal="left" vertical="center"/>
    </xf>
    <xf numFmtId="41" fontId="2" fillId="0" borderId="1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0" fontId="2" fillId="0" borderId="0" xfId="0" quotePrefix="1" applyFont="1" applyAlignment="1">
      <alignment horizontal="left" vertical="center"/>
    </xf>
    <xf numFmtId="41" fontId="2" fillId="0" borderId="0" xfId="0" quotePrefix="1" applyNumberFormat="1" applyFont="1" applyAlignment="1">
      <alignment horizontal="right" vertical="center"/>
    </xf>
    <xf numFmtId="41" fontId="2" fillId="0" borderId="1" xfId="0" applyNumberFormat="1" applyFont="1" applyBorder="1" applyAlignment="1">
      <alignment horizontal="right" vertical="center"/>
    </xf>
    <xf numFmtId="41" fontId="2" fillId="0" borderId="2" xfId="1" applyNumberFormat="1" applyFont="1" applyFill="1" applyBorder="1" applyAlignment="1">
      <alignment horizontal="right" vertical="center"/>
    </xf>
    <xf numFmtId="41" fontId="2" fillId="0" borderId="5" xfId="1" applyNumberFormat="1" applyFont="1" applyFill="1" applyBorder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37" fontId="4" fillId="0" borderId="1" xfId="0" applyNumberFormat="1" applyFont="1" applyBorder="1" applyAlignment="1">
      <alignment horizontal="center" vertical="center"/>
    </xf>
    <xf numFmtId="37" fontId="1" fillId="0" borderId="1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0" fontId="1" fillId="0" borderId="0" xfId="2" quotePrefix="1" applyFont="1" applyFill="1" applyAlignment="1" applyProtection="1">
      <alignment horizontal="left" vertical="center"/>
    </xf>
    <xf numFmtId="38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38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</cellXfs>
  <cellStyles count="4">
    <cellStyle name="Comma" xfId="1" builtinId="3"/>
    <cellStyle name="Comma 2" xfId="2" xr:uid="{00000000-0005-0000-0000-000001000000}"/>
    <cellStyle name="Normal" xfId="0" builtinId="0"/>
    <cellStyle name="Normal 3" xfId="3" xr:uid="{00000000-0005-0000-0000-000003000000}"/>
  </cellStyles>
  <dxfs count="0"/>
  <tableStyles count="0" defaultTableStyle="TableStyleMedium9" defaultPivotStyle="PivotStyleLight16"/>
  <colors>
    <mruColors>
      <color rgb="FF92DEAA"/>
      <color rgb="FFFFFF66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1"/>
  <sheetViews>
    <sheetView showGridLines="0" view="pageBreakPreview" topLeftCell="A52" zoomScale="73" zoomScaleNormal="100" zoomScaleSheetLayoutView="100" workbookViewId="0">
      <selection activeCell="G51" sqref="G51"/>
    </sheetView>
  </sheetViews>
  <sheetFormatPr defaultColWidth="10.6640625" defaultRowHeight="24" customHeight="1"/>
  <cols>
    <col min="1" max="1" width="21.33203125" style="34" customWidth="1"/>
    <col min="2" max="2" width="9.6640625" style="34" customWidth="1"/>
    <col min="3" max="3" width="8" style="34" customWidth="1"/>
    <col min="4" max="4" width="5.33203125" style="34" customWidth="1"/>
    <col min="5" max="5" width="7.44140625" style="34" customWidth="1"/>
    <col min="6" max="6" width="1.33203125" style="34" customWidth="1"/>
    <col min="7" max="7" width="13.6640625" style="35" customWidth="1"/>
    <col min="8" max="8" width="1.33203125" style="34" customWidth="1"/>
    <col min="9" max="9" width="13.6640625" style="35" customWidth="1"/>
    <col min="10" max="10" width="1.33203125" style="35" customWidth="1"/>
    <col min="11" max="11" width="13.6640625" style="35" customWidth="1"/>
    <col min="12" max="12" width="1.33203125" style="34" customWidth="1"/>
    <col min="13" max="13" width="13.6640625" style="35" customWidth="1"/>
    <col min="14" max="14" width="11.5546875" style="34" bestFit="1" customWidth="1"/>
    <col min="15" max="15" width="14.6640625" style="34" bestFit="1" customWidth="1"/>
    <col min="16" max="16" width="13.6640625" style="34" bestFit="1" customWidth="1"/>
    <col min="17" max="17" width="13.6640625" style="34" customWidth="1"/>
    <col min="18" max="18" width="13.6640625" style="34" bestFit="1" customWidth="1"/>
    <col min="19" max="19" width="16.5546875" style="34" bestFit="1" customWidth="1"/>
    <col min="20" max="20" width="12.6640625" style="34" bestFit="1" customWidth="1"/>
    <col min="21" max="16384" width="10.6640625" style="34"/>
  </cols>
  <sheetData>
    <row r="1" spans="1:21" s="26" customFormat="1" ht="24" customHeight="1">
      <c r="A1" s="63" t="s">
        <v>0</v>
      </c>
      <c r="B1" s="24"/>
      <c r="C1" s="24"/>
      <c r="D1" s="24"/>
      <c r="E1" s="24"/>
      <c r="F1" s="24"/>
      <c r="G1" s="25"/>
      <c r="H1" s="24"/>
      <c r="I1" s="25"/>
      <c r="J1" s="25"/>
      <c r="K1" s="25"/>
      <c r="L1" s="24"/>
      <c r="M1" s="25"/>
    </row>
    <row r="2" spans="1:21" s="26" customFormat="1" ht="24" customHeight="1">
      <c r="A2" s="27" t="s">
        <v>1</v>
      </c>
      <c r="B2" s="24"/>
      <c r="C2" s="24"/>
      <c r="D2" s="24"/>
      <c r="E2" s="24"/>
      <c r="F2" s="24"/>
      <c r="G2" s="25"/>
      <c r="H2" s="24"/>
      <c r="I2" s="25"/>
      <c r="J2" s="25"/>
      <c r="K2" s="25"/>
      <c r="L2" s="24"/>
      <c r="M2" s="25"/>
    </row>
    <row r="3" spans="1:21" s="26" customFormat="1" ht="24" customHeight="1">
      <c r="A3" s="27" t="s">
        <v>190</v>
      </c>
      <c r="B3" s="24"/>
      <c r="C3" s="24"/>
      <c r="D3" s="24"/>
      <c r="E3" s="24"/>
      <c r="F3" s="24"/>
      <c r="G3" s="25"/>
      <c r="H3" s="24"/>
      <c r="I3" s="25"/>
      <c r="J3" s="25"/>
      <c r="K3" s="25"/>
      <c r="L3" s="24"/>
      <c r="M3" s="25"/>
    </row>
    <row r="4" spans="1:21" s="26" customFormat="1" ht="24" customHeight="1">
      <c r="A4" s="110" t="s">
        <v>2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1:21" s="26" customFormat="1" ht="24" customHeight="1">
      <c r="A5" s="28"/>
      <c r="B5" s="28"/>
      <c r="C5" s="28"/>
      <c r="D5" s="28"/>
      <c r="E5" s="28"/>
      <c r="F5" s="28"/>
      <c r="G5" s="109" t="s">
        <v>3</v>
      </c>
      <c r="H5" s="109"/>
      <c r="I5" s="109"/>
      <c r="J5" s="28"/>
      <c r="K5" s="109" t="s">
        <v>4</v>
      </c>
      <c r="L5" s="109"/>
      <c r="M5" s="109"/>
    </row>
    <row r="6" spans="1:21" s="1" customFormat="1" ht="24" customHeight="1">
      <c r="E6" s="29" t="s">
        <v>5</v>
      </c>
      <c r="F6" s="30"/>
      <c r="G6" s="31" t="s">
        <v>191</v>
      </c>
      <c r="H6" s="30"/>
      <c r="I6" s="31" t="s">
        <v>185</v>
      </c>
      <c r="J6" s="32"/>
      <c r="K6" s="31" t="s">
        <v>191</v>
      </c>
      <c r="L6" s="30"/>
      <c r="M6" s="31" t="s">
        <v>185</v>
      </c>
    </row>
    <row r="7" spans="1:21" s="1" customFormat="1" ht="24" customHeight="1">
      <c r="E7" s="33"/>
      <c r="F7" s="30"/>
      <c r="G7" s="33" t="s">
        <v>6</v>
      </c>
      <c r="H7" s="30"/>
      <c r="I7" s="33" t="s">
        <v>7</v>
      </c>
      <c r="J7" s="32"/>
      <c r="K7" s="33" t="s">
        <v>6</v>
      </c>
      <c r="L7" s="30"/>
      <c r="M7" s="33" t="s">
        <v>7</v>
      </c>
    </row>
    <row r="8" spans="1:21" s="1" customFormat="1" ht="24" customHeight="1">
      <c r="E8" s="33"/>
      <c r="F8" s="30"/>
      <c r="G8" s="33" t="s">
        <v>8</v>
      </c>
      <c r="H8" s="30"/>
      <c r="I8" s="33"/>
      <c r="J8" s="32"/>
      <c r="K8" s="33" t="s">
        <v>8</v>
      </c>
      <c r="L8" s="30"/>
      <c r="M8" s="32"/>
    </row>
    <row r="9" spans="1:21" ht="24" customHeight="1">
      <c r="A9" s="2" t="s">
        <v>9</v>
      </c>
    </row>
    <row r="10" spans="1:21" ht="24" customHeight="1">
      <c r="A10" s="2" t="s">
        <v>10</v>
      </c>
      <c r="C10" s="36"/>
      <c r="D10" s="36"/>
      <c r="O10" s="59"/>
      <c r="P10" s="59"/>
      <c r="Q10" s="59"/>
      <c r="R10" s="59"/>
      <c r="S10" s="59"/>
      <c r="T10" s="59"/>
    </row>
    <row r="11" spans="1:21" ht="24" customHeight="1">
      <c r="A11" s="37" t="s">
        <v>11</v>
      </c>
      <c r="B11" s="38"/>
      <c r="C11" s="39"/>
      <c r="D11" s="39"/>
      <c r="E11" s="3"/>
      <c r="F11" s="3"/>
      <c r="G11" s="40">
        <v>144864</v>
      </c>
      <c r="H11" s="38"/>
      <c r="I11" s="40">
        <v>224090</v>
      </c>
      <c r="J11" s="40"/>
      <c r="K11" s="40">
        <v>92574</v>
      </c>
      <c r="L11" s="38"/>
      <c r="M11" s="40">
        <v>128060</v>
      </c>
      <c r="P11" s="45"/>
      <c r="Q11" s="45"/>
      <c r="R11" s="59"/>
      <c r="S11" s="85"/>
      <c r="T11" s="85"/>
      <c r="U11" s="41"/>
    </row>
    <row r="12" spans="1:21" ht="24" customHeight="1">
      <c r="A12" s="37" t="s">
        <v>12</v>
      </c>
      <c r="B12" s="38"/>
      <c r="C12" s="39"/>
      <c r="D12" s="39"/>
      <c r="E12" s="3">
        <v>3</v>
      </c>
      <c r="F12" s="3"/>
      <c r="G12" s="40">
        <v>1388432</v>
      </c>
      <c r="H12" s="38"/>
      <c r="I12" s="40">
        <v>1151124</v>
      </c>
      <c r="J12" s="40"/>
      <c r="K12" s="40">
        <v>24908</v>
      </c>
      <c r="L12" s="38"/>
      <c r="M12" s="40">
        <v>115063</v>
      </c>
      <c r="P12" s="45"/>
      <c r="Q12" s="45"/>
      <c r="R12" s="59"/>
      <c r="S12" s="85"/>
      <c r="T12" s="85"/>
      <c r="U12" s="41"/>
    </row>
    <row r="13" spans="1:21" ht="24" customHeight="1">
      <c r="A13" s="37" t="s">
        <v>13</v>
      </c>
      <c r="B13" s="38"/>
      <c r="C13" s="39"/>
      <c r="D13" s="39"/>
      <c r="E13" s="3">
        <v>2</v>
      </c>
      <c r="F13" s="3"/>
      <c r="G13" s="40">
        <v>0</v>
      </c>
      <c r="H13" s="3"/>
      <c r="I13" s="40">
        <v>0</v>
      </c>
      <c r="J13" s="40"/>
      <c r="K13" s="40">
        <v>759181</v>
      </c>
      <c r="L13" s="3"/>
      <c r="M13" s="40">
        <v>1038937</v>
      </c>
      <c r="P13" s="45"/>
      <c r="Q13" s="45"/>
      <c r="R13" s="59"/>
      <c r="S13" s="85"/>
      <c r="T13" s="85"/>
      <c r="U13" s="41"/>
    </row>
    <row r="14" spans="1:21" ht="24" customHeight="1">
      <c r="A14" s="37" t="s">
        <v>14</v>
      </c>
      <c r="B14" s="38"/>
      <c r="C14" s="39"/>
      <c r="D14" s="39"/>
      <c r="E14" s="3"/>
      <c r="F14" s="3"/>
      <c r="G14" s="40">
        <v>53997</v>
      </c>
      <c r="H14" s="3"/>
      <c r="I14" s="40">
        <v>51718</v>
      </c>
      <c r="J14" s="40"/>
      <c r="K14" s="40">
        <v>0</v>
      </c>
      <c r="L14" s="3"/>
      <c r="M14" s="40">
        <v>0</v>
      </c>
      <c r="P14" s="45"/>
      <c r="Q14" s="45"/>
      <c r="R14" s="59"/>
      <c r="S14" s="85"/>
      <c r="T14" s="85"/>
      <c r="U14" s="41"/>
    </row>
    <row r="15" spans="1:21" ht="24" customHeight="1">
      <c r="A15" s="37" t="s">
        <v>15</v>
      </c>
      <c r="B15" s="38"/>
      <c r="C15" s="39"/>
      <c r="D15" s="39"/>
      <c r="E15" s="3">
        <v>4</v>
      </c>
      <c r="F15" s="3"/>
      <c r="G15" s="40">
        <v>100071</v>
      </c>
      <c r="H15" s="3"/>
      <c r="I15" s="40">
        <v>71707</v>
      </c>
      <c r="J15" s="40"/>
      <c r="K15" s="40">
        <v>235</v>
      </c>
      <c r="L15" s="3"/>
      <c r="M15" s="40">
        <v>2224</v>
      </c>
      <c r="P15" s="45"/>
      <c r="Q15" s="45"/>
      <c r="R15" s="59"/>
      <c r="S15" s="85"/>
      <c r="T15" s="85"/>
      <c r="U15" s="41"/>
    </row>
    <row r="16" spans="1:21" ht="24" customHeight="1">
      <c r="A16" s="37" t="s">
        <v>183</v>
      </c>
      <c r="B16" s="38"/>
      <c r="C16" s="39"/>
      <c r="D16" s="39"/>
      <c r="E16" s="3"/>
      <c r="F16" s="3"/>
      <c r="G16" s="40">
        <v>48212</v>
      </c>
      <c r="H16" s="3"/>
      <c r="I16" s="40">
        <v>138101</v>
      </c>
      <c r="J16" s="40"/>
      <c r="K16" s="40">
        <v>0</v>
      </c>
      <c r="L16" s="3"/>
      <c r="M16" s="40">
        <v>0</v>
      </c>
      <c r="P16" s="45"/>
      <c r="Q16" s="45"/>
      <c r="R16" s="59"/>
      <c r="S16" s="85"/>
      <c r="T16" s="85"/>
      <c r="U16" s="41"/>
    </row>
    <row r="17" spans="1:21" ht="24" customHeight="1">
      <c r="A17" s="37" t="s">
        <v>16</v>
      </c>
      <c r="B17" s="38"/>
      <c r="C17" s="39"/>
      <c r="D17" s="39"/>
      <c r="E17" s="3"/>
      <c r="F17" s="3"/>
      <c r="G17" s="40">
        <v>58592</v>
      </c>
      <c r="H17" s="3"/>
      <c r="I17" s="40">
        <v>63852</v>
      </c>
      <c r="J17" s="40"/>
      <c r="K17" s="40">
        <v>2817</v>
      </c>
      <c r="L17" s="3"/>
      <c r="M17" s="40">
        <v>3438</v>
      </c>
      <c r="P17" s="45"/>
      <c r="Q17" s="45"/>
      <c r="R17" s="59"/>
      <c r="S17" s="85"/>
      <c r="T17" s="85"/>
      <c r="U17" s="41"/>
    </row>
    <row r="18" spans="1:21" ht="24" customHeight="1">
      <c r="A18" s="42" t="s">
        <v>17</v>
      </c>
      <c r="B18" s="38"/>
      <c r="C18" s="38"/>
      <c r="D18" s="38"/>
      <c r="E18" s="3"/>
      <c r="F18" s="3"/>
      <c r="G18" s="43">
        <f>SUM(G11:G17)</f>
        <v>1794168</v>
      </c>
      <c r="H18" s="3"/>
      <c r="I18" s="43">
        <f>SUM(I11:I17)</f>
        <v>1700592</v>
      </c>
      <c r="J18" s="40"/>
      <c r="K18" s="43">
        <f>SUM(K11:K17)</f>
        <v>879715</v>
      </c>
      <c r="L18" s="3"/>
      <c r="M18" s="43">
        <f>SUM(M11:M17)</f>
        <v>1287722</v>
      </c>
      <c r="P18" s="45"/>
      <c r="Q18" s="45"/>
      <c r="R18" s="59"/>
      <c r="S18" s="85"/>
      <c r="T18" s="85"/>
      <c r="U18" s="41"/>
    </row>
    <row r="19" spans="1:21" ht="24" customHeight="1">
      <c r="A19" s="42" t="s">
        <v>18</v>
      </c>
      <c r="B19" s="38"/>
      <c r="C19" s="39"/>
      <c r="D19" s="39"/>
      <c r="E19" s="38"/>
      <c r="F19" s="38"/>
      <c r="G19" s="44"/>
      <c r="H19" s="38"/>
      <c r="I19" s="44"/>
      <c r="J19" s="44"/>
      <c r="K19" s="44"/>
      <c r="L19" s="38"/>
      <c r="M19" s="44"/>
      <c r="P19" s="45"/>
      <c r="Q19" s="45"/>
      <c r="R19" s="59"/>
      <c r="S19" s="85"/>
      <c r="T19" s="85"/>
      <c r="U19" s="41"/>
    </row>
    <row r="20" spans="1:21" ht="24" customHeight="1">
      <c r="A20" s="38" t="s">
        <v>19</v>
      </c>
      <c r="B20" s="38"/>
      <c r="C20" s="39"/>
      <c r="D20" s="39"/>
      <c r="E20" s="3">
        <v>4</v>
      </c>
      <c r="F20" s="38"/>
      <c r="G20" s="40">
        <v>109760</v>
      </c>
      <c r="H20" s="38"/>
      <c r="I20" s="45">
        <v>129759</v>
      </c>
      <c r="J20" s="44"/>
      <c r="K20" s="40">
        <v>76865</v>
      </c>
      <c r="L20" s="38"/>
      <c r="M20" s="45">
        <v>76865</v>
      </c>
      <c r="P20" s="45"/>
      <c r="Q20" s="45"/>
      <c r="R20" s="59"/>
      <c r="S20" s="85"/>
      <c r="T20" s="85"/>
      <c r="U20" s="41"/>
    </row>
    <row r="21" spans="1:21" ht="24" customHeight="1">
      <c r="A21" s="38" t="s">
        <v>20</v>
      </c>
      <c r="B21" s="38"/>
      <c r="C21" s="39"/>
      <c r="D21" s="39"/>
      <c r="E21" s="3">
        <v>5</v>
      </c>
      <c r="F21" s="3"/>
      <c r="G21" s="40">
        <v>0</v>
      </c>
      <c r="H21" s="38"/>
      <c r="I21" s="45">
        <v>0</v>
      </c>
      <c r="J21" s="45"/>
      <c r="K21" s="45">
        <v>398395</v>
      </c>
      <c r="L21" s="38"/>
      <c r="M21" s="45">
        <v>398395</v>
      </c>
      <c r="P21" s="45"/>
      <c r="Q21" s="45"/>
      <c r="R21" s="59"/>
      <c r="S21" s="85"/>
      <c r="T21" s="85"/>
      <c r="U21" s="41"/>
    </row>
    <row r="22" spans="1:21" ht="24" customHeight="1">
      <c r="A22" s="38" t="s">
        <v>21</v>
      </c>
      <c r="B22" s="38"/>
      <c r="C22" s="39"/>
      <c r="D22" s="39"/>
      <c r="E22" s="3"/>
      <c r="F22" s="3"/>
      <c r="G22" s="40">
        <v>6539</v>
      </c>
      <c r="H22" s="38"/>
      <c r="I22" s="45">
        <v>6867</v>
      </c>
      <c r="J22" s="45"/>
      <c r="K22" s="45">
        <v>6539</v>
      </c>
      <c r="L22" s="38"/>
      <c r="M22" s="45">
        <v>6867</v>
      </c>
      <c r="P22" s="45"/>
      <c r="Q22" s="45"/>
      <c r="R22" s="59"/>
      <c r="S22" s="85"/>
      <c r="T22" s="85"/>
      <c r="U22" s="41"/>
    </row>
    <row r="23" spans="1:21" ht="24" customHeight="1">
      <c r="A23" s="38" t="s">
        <v>22</v>
      </c>
      <c r="B23" s="38"/>
      <c r="C23" s="39"/>
      <c r="D23" s="39"/>
      <c r="E23" s="3"/>
      <c r="F23" s="3"/>
      <c r="G23" s="40">
        <v>77398</v>
      </c>
      <c r="H23" s="38"/>
      <c r="I23" s="45">
        <v>82634</v>
      </c>
      <c r="J23" s="45"/>
      <c r="K23" s="45">
        <v>607</v>
      </c>
      <c r="L23" s="38"/>
      <c r="M23" s="45">
        <v>659</v>
      </c>
      <c r="P23" s="45"/>
      <c r="Q23" s="45"/>
      <c r="R23" s="59"/>
      <c r="S23" s="85"/>
      <c r="T23" s="85"/>
      <c r="U23" s="41"/>
    </row>
    <row r="24" spans="1:21" ht="24" customHeight="1">
      <c r="A24" s="38" t="s">
        <v>23</v>
      </c>
      <c r="B24" s="38"/>
      <c r="C24" s="39"/>
      <c r="D24" s="39"/>
      <c r="E24" s="3"/>
      <c r="F24" s="3"/>
      <c r="G24" s="40">
        <v>23069</v>
      </c>
      <c r="H24" s="38"/>
      <c r="I24" s="45">
        <v>30966</v>
      </c>
      <c r="J24" s="45"/>
      <c r="K24" s="45">
        <v>0</v>
      </c>
      <c r="L24" s="38"/>
      <c r="M24" s="45">
        <v>764</v>
      </c>
      <c r="P24" s="45"/>
      <c r="Q24" s="45"/>
      <c r="R24" s="59"/>
      <c r="S24" s="85"/>
      <c r="T24" s="85"/>
      <c r="U24" s="41"/>
    </row>
    <row r="25" spans="1:21" ht="24" customHeight="1">
      <c r="A25" s="38" t="s">
        <v>24</v>
      </c>
      <c r="B25" s="38"/>
      <c r="C25" s="39"/>
      <c r="D25" s="39"/>
      <c r="E25" s="46"/>
      <c r="F25" s="3"/>
      <c r="G25" s="40">
        <v>195073</v>
      </c>
      <c r="H25" s="38"/>
      <c r="I25" s="45">
        <v>195073</v>
      </c>
      <c r="J25" s="45"/>
      <c r="K25" s="45">
        <v>0</v>
      </c>
      <c r="L25" s="38"/>
      <c r="M25" s="45">
        <v>0</v>
      </c>
      <c r="P25" s="45"/>
      <c r="Q25" s="45"/>
      <c r="R25" s="59"/>
      <c r="S25" s="85"/>
      <c r="T25" s="85"/>
      <c r="U25" s="41"/>
    </row>
    <row r="26" spans="1:21" ht="24" customHeight="1">
      <c r="A26" s="38" t="s">
        <v>25</v>
      </c>
      <c r="B26" s="38"/>
      <c r="C26" s="39"/>
      <c r="D26" s="39"/>
      <c r="E26" s="3"/>
      <c r="F26" s="3"/>
      <c r="G26" s="40">
        <v>42155</v>
      </c>
      <c r="H26" s="38"/>
      <c r="I26" s="45">
        <v>44588</v>
      </c>
      <c r="J26" s="45"/>
      <c r="K26" s="45">
        <v>1726</v>
      </c>
      <c r="L26" s="38"/>
      <c r="M26" s="45">
        <v>1827</v>
      </c>
      <c r="P26" s="45"/>
      <c r="Q26" s="45"/>
      <c r="R26" s="59"/>
      <c r="S26" s="85"/>
      <c r="T26" s="85"/>
      <c r="U26" s="41"/>
    </row>
    <row r="27" spans="1:21" ht="24" customHeight="1">
      <c r="A27" s="37" t="s">
        <v>26</v>
      </c>
      <c r="B27" s="38"/>
      <c r="C27" s="39"/>
      <c r="D27" s="39"/>
      <c r="E27" s="3"/>
      <c r="F27" s="3"/>
      <c r="G27" s="40">
        <v>10808</v>
      </c>
      <c r="H27" s="38"/>
      <c r="I27" s="40">
        <v>11967</v>
      </c>
      <c r="J27" s="40"/>
      <c r="K27" s="45">
        <v>683</v>
      </c>
      <c r="L27" s="38"/>
      <c r="M27" s="40">
        <v>1000</v>
      </c>
      <c r="P27" s="45"/>
      <c r="Q27" s="45"/>
      <c r="R27" s="59"/>
      <c r="S27" s="85"/>
      <c r="T27" s="85"/>
      <c r="U27" s="41"/>
    </row>
    <row r="28" spans="1:21" ht="24" customHeight="1">
      <c r="A28" s="37" t="s">
        <v>27</v>
      </c>
      <c r="B28" s="38"/>
      <c r="C28" s="39"/>
      <c r="D28" s="39"/>
      <c r="E28" s="3"/>
      <c r="F28" s="3"/>
      <c r="G28" s="40">
        <v>14208</v>
      </c>
      <c r="H28" s="38"/>
      <c r="I28" s="40">
        <v>11285</v>
      </c>
      <c r="J28" s="40"/>
      <c r="K28" s="45">
        <v>6169</v>
      </c>
      <c r="L28" s="38"/>
      <c r="M28" s="40">
        <v>5238</v>
      </c>
      <c r="P28" s="45"/>
      <c r="Q28" s="45"/>
      <c r="R28" s="59"/>
      <c r="S28" s="85"/>
      <c r="T28" s="85"/>
      <c r="U28" s="41"/>
    </row>
    <row r="29" spans="1:21" ht="24" customHeight="1">
      <c r="A29" s="42" t="s">
        <v>28</v>
      </c>
      <c r="B29" s="38"/>
      <c r="C29" s="38"/>
      <c r="D29" s="38"/>
      <c r="E29" s="3"/>
      <c r="F29" s="3"/>
      <c r="G29" s="43">
        <f>SUM(G20:G28)</f>
        <v>479010</v>
      </c>
      <c r="H29" s="3"/>
      <c r="I29" s="43">
        <f>SUM(I20:I28)</f>
        <v>513139</v>
      </c>
      <c r="J29" s="40"/>
      <c r="K29" s="43">
        <f>SUM(K20:K28)</f>
        <v>490984</v>
      </c>
      <c r="L29" s="3"/>
      <c r="M29" s="43">
        <f>SUM(M20:M28)</f>
        <v>491615</v>
      </c>
      <c r="P29" s="45"/>
      <c r="Q29" s="45"/>
      <c r="R29" s="59"/>
      <c r="S29" s="85"/>
      <c r="T29" s="85"/>
      <c r="U29" s="41"/>
    </row>
    <row r="30" spans="1:21" ht="24" customHeight="1" thickBot="1">
      <c r="A30" s="42" t="s">
        <v>29</v>
      </c>
      <c r="B30" s="38"/>
      <c r="C30" s="38"/>
      <c r="D30" s="38"/>
      <c r="E30" s="39"/>
      <c r="F30" s="39"/>
      <c r="G30" s="47">
        <f>SUM(G18,G29)</f>
        <v>2273178</v>
      </c>
      <c r="H30" s="39"/>
      <c r="I30" s="47">
        <f>SUM(I18,I29)</f>
        <v>2213731</v>
      </c>
      <c r="J30" s="40"/>
      <c r="K30" s="47">
        <f>SUM(K18,K29)</f>
        <v>1370699</v>
      </c>
      <c r="L30" s="39"/>
      <c r="M30" s="47">
        <f>SUM(M18,M29)</f>
        <v>1779337</v>
      </c>
      <c r="P30" s="45"/>
      <c r="Q30" s="86"/>
      <c r="R30" s="59"/>
      <c r="S30" s="85"/>
      <c r="T30" s="85"/>
      <c r="U30" s="41"/>
    </row>
    <row r="31" spans="1:21" ht="24" customHeight="1" thickTop="1">
      <c r="A31" s="38"/>
      <c r="B31" s="38"/>
      <c r="C31" s="38"/>
      <c r="D31" s="38"/>
      <c r="E31" s="39"/>
      <c r="F31" s="39"/>
      <c r="G31" s="44"/>
      <c r="H31" s="39"/>
      <c r="I31" s="44"/>
      <c r="J31" s="44"/>
      <c r="K31" s="44"/>
      <c r="L31" s="39"/>
      <c r="M31" s="44"/>
      <c r="P31" s="45"/>
      <c r="Q31" s="59"/>
      <c r="R31" s="59"/>
      <c r="S31" s="59"/>
      <c r="T31" s="59"/>
      <c r="U31" s="41"/>
    </row>
    <row r="32" spans="1:21" ht="24" customHeight="1">
      <c r="A32" s="38" t="s">
        <v>30</v>
      </c>
      <c r="B32" s="38"/>
      <c r="C32" s="38"/>
      <c r="D32" s="38"/>
      <c r="E32" s="39"/>
      <c r="F32" s="39"/>
      <c r="G32" s="44"/>
      <c r="H32" s="39"/>
      <c r="I32" s="44"/>
      <c r="J32" s="44"/>
      <c r="K32" s="44"/>
      <c r="L32" s="39"/>
      <c r="M32" s="44"/>
      <c r="P32" s="45"/>
      <c r="Q32" s="59"/>
      <c r="R32" s="59"/>
      <c r="S32" s="59"/>
      <c r="T32" s="59"/>
    </row>
    <row r="33" spans="1:21" s="26" customFormat="1" ht="24" customHeight="1">
      <c r="A33" s="63" t="s">
        <v>0</v>
      </c>
      <c r="B33" s="24"/>
      <c r="C33" s="24"/>
      <c r="D33" s="24"/>
      <c r="E33" s="24"/>
      <c r="F33" s="24"/>
      <c r="G33" s="25"/>
      <c r="H33" s="24"/>
      <c r="I33" s="25"/>
      <c r="J33" s="25"/>
      <c r="K33" s="25"/>
      <c r="L33" s="24"/>
      <c r="M33" s="25"/>
      <c r="N33" s="34"/>
      <c r="O33" s="34"/>
      <c r="P33" s="45"/>
      <c r="Q33" s="59"/>
      <c r="R33" s="59"/>
      <c r="S33" s="59"/>
      <c r="T33" s="59"/>
    </row>
    <row r="34" spans="1:21" s="26" customFormat="1" ht="24" customHeight="1">
      <c r="A34" s="87" t="s">
        <v>31</v>
      </c>
      <c r="B34" s="48"/>
      <c r="C34" s="48"/>
      <c r="D34" s="48"/>
      <c r="E34" s="48"/>
      <c r="F34" s="48"/>
      <c r="G34" s="49"/>
      <c r="H34" s="48"/>
      <c r="I34" s="49"/>
      <c r="J34" s="49"/>
      <c r="K34" s="49"/>
      <c r="L34" s="48"/>
      <c r="M34" s="49"/>
      <c r="N34" s="34"/>
      <c r="O34" s="34"/>
      <c r="P34" s="45"/>
      <c r="S34" s="34"/>
      <c r="T34" s="34"/>
    </row>
    <row r="35" spans="1:21" s="26" customFormat="1" ht="24" customHeight="1">
      <c r="A35" s="27" t="s">
        <v>190</v>
      </c>
      <c r="B35" s="48"/>
      <c r="C35" s="48"/>
      <c r="D35" s="48"/>
      <c r="E35" s="48"/>
      <c r="F35" s="48"/>
      <c r="G35" s="49"/>
      <c r="H35" s="48"/>
      <c r="I35" s="49"/>
      <c r="J35" s="49"/>
      <c r="K35" s="49"/>
      <c r="L35" s="48"/>
      <c r="M35" s="49"/>
      <c r="N35" s="34"/>
      <c r="O35" s="34"/>
      <c r="P35" s="45"/>
      <c r="S35" s="34"/>
      <c r="T35" s="34"/>
    </row>
    <row r="36" spans="1:21" s="26" customFormat="1" ht="24" customHeight="1">
      <c r="A36" s="111" t="s">
        <v>2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34"/>
      <c r="O36" s="34"/>
      <c r="P36" s="45"/>
      <c r="S36" s="34"/>
      <c r="T36" s="34"/>
    </row>
    <row r="37" spans="1:21" s="26" customFormat="1" ht="24" customHeight="1">
      <c r="A37" s="50"/>
      <c r="B37" s="50"/>
      <c r="C37" s="50"/>
      <c r="D37" s="50"/>
      <c r="E37" s="50"/>
      <c r="F37" s="50"/>
      <c r="G37" s="108" t="s">
        <v>3</v>
      </c>
      <c r="H37" s="108"/>
      <c r="I37" s="108"/>
      <c r="J37" s="50"/>
      <c r="K37" s="108" t="s">
        <v>4</v>
      </c>
      <c r="L37" s="108"/>
      <c r="M37" s="108"/>
      <c r="N37" s="34"/>
      <c r="O37" s="34"/>
      <c r="P37" s="45"/>
      <c r="S37" s="34"/>
      <c r="T37" s="34"/>
    </row>
    <row r="38" spans="1:21" s="1" customFormat="1" ht="24" customHeight="1">
      <c r="E38" s="29" t="s">
        <v>5</v>
      </c>
      <c r="F38" s="30"/>
      <c r="G38" s="31" t="s">
        <v>191</v>
      </c>
      <c r="H38" s="30"/>
      <c r="I38" s="31" t="s">
        <v>185</v>
      </c>
      <c r="J38" s="32"/>
      <c r="K38" s="31" t="s">
        <v>191</v>
      </c>
      <c r="L38" s="30"/>
      <c r="M38" s="31" t="s">
        <v>185</v>
      </c>
      <c r="N38" s="34"/>
      <c r="O38" s="34"/>
      <c r="P38" s="45"/>
      <c r="S38" s="34"/>
      <c r="T38" s="34"/>
    </row>
    <row r="39" spans="1:21" s="1" customFormat="1" ht="24" customHeight="1">
      <c r="E39" s="33"/>
      <c r="F39" s="30"/>
      <c r="G39" s="33" t="s">
        <v>6</v>
      </c>
      <c r="H39" s="30"/>
      <c r="I39" s="33" t="s">
        <v>7</v>
      </c>
      <c r="J39" s="32"/>
      <c r="K39" s="33" t="s">
        <v>6</v>
      </c>
      <c r="L39" s="30"/>
      <c r="M39" s="33" t="s">
        <v>7</v>
      </c>
      <c r="N39" s="34"/>
      <c r="O39" s="34"/>
      <c r="P39" s="45"/>
      <c r="S39" s="34"/>
      <c r="T39" s="34"/>
    </row>
    <row r="40" spans="1:21" s="1" customFormat="1" ht="24" customHeight="1">
      <c r="E40" s="33"/>
      <c r="F40" s="30"/>
      <c r="G40" s="33" t="s">
        <v>8</v>
      </c>
      <c r="H40" s="30"/>
      <c r="I40" s="33"/>
      <c r="J40" s="32"/>
      <c r="K40" s="33" t="s">
        <v>8</v>
      </c>
      <c r="L40" s="30"/>
      <c r="M40" s="32"/>
      <c r="N40" s="34"/>
      <c r="O40" s="34"/>
      <c r="P40" s="45"/>
      <c r="S40" s="34"/>
      <c r="T40" s="34"/>
    </row>
    <row r="41" spans="1:21" ht="24" customHeight="1">
      <c r="A41" s="51" t="s">
        <v>32</v>
      </c>
      <c r="B41" s="38"/>
      <c r="C41" s="38"/>
      <c r="D41" s="38"/>
      <c r="E41" s="38"/>
      <c r="F41" s="38"/>
      <c r="G41" s="52"/>
      <c r="H41" s="38"/>
      <c r="I41" s="52"/>
      <c r="J41" s="52"/>
      <c r="K41" s="52"/>
      <c r="L41" s="38"/>
      <c r="M41" s="52"/>
      <c r="P41" s="45"/>
    </row>
    <row r="42" spans="1:21" ht="24" customHeight="1">
      <c r="A42" s="42" t="s">
        <v>33</v>
      </c>
      <c r="B42" s="38"/>
      <c r="C42" s="39"/>
      <c r="D42" s="39"/>
      <c r="E42" s="38"/>
      <c r="F42" s="38"/>
      <c r="G42" s="44"/>
      <c r="H42" s="38"/>
      <c r="I42" s="44"/>
      <c r="J42" s="44"/>
      <c r="K42" s="44"/>
      <c r="L42" s="38"/>
      <c r="M42" s="44"/>
      <c r="P42" s="45"/>
    </row>
    <row r="43" spans="1:21" ht="24" customHeight="1">
      <c r="A43" s="38" t="s">
        <v>34</v>
      </c>
      <c r="B43" s="38"/>
      <c r="C43" s="39"/>
      <c r="D43" s="39"/>
      <c r="E43" s="3">
        <v>6</v>
      </c>
      <c r="F43" s="3"/>
      <c r="G43" s="40">
        <v>377063</v>
      </c>
      <c r="H43" s="38"/>
      <c r="I43" s="40">
        <v>319138</v>
      </c>
      <c r="J43" s="45"/>
      <c r="K43" s="40">
        <v>4817</v>
      </c>
      <c r="L43" s="38"/>
      <c r="M43" s="45">
        <v>335475</v>
      </c>
      <c r="P43" s="45"/>
      <c r="Q43" s="45"/>
      <c r="T43" s="59"/>
      <c r="U43" s="41"/>
    </row>
    <row r="44" spans="1:21" ht="24" customHeight="1">
      <c r="A44" s="38" t="s">
        <v>221</v>
      </c>
      <c r="B44" s="38"/>
      <c r="C44" s="39"/>
      <c r="D44" s="39"/>
      <c r="E44" s="3">
        <v>2</v>
      </c>
      <c r="F44" s="3"/>
      <c r="G44" s="40">
        <v>220</v>
      </c>
      <c r="H44" s="38"/>
      <c r="I44" s="40">
        <v>0</v>
      </c>
      <c r="J44" s="45"/>
      <c r="K44" s="40">
        <v>10000</v>
      </c>
      <c r="L44" s="38"/>
      <c r="M44" s="45">
        <v>24623</v>
      </c>
      <c r="P44" s="45"/>
      <c r="Q44" s="45"/>
      <c r="T44" s="59"/>
      <c r="U44" s="41"/>
    </row>
    <row r="45" spans="1:21" ht="24" customHeight="1">
      <c r="A45" s="38" t="s">
        <v>35</v>
      </c>
      <c r="B45" s="38"/>
      <c r="C45" s="39"/>
      <c r="D45" s="39"/>
      <c r="E45" s="3"/>
      <c r="F45" s="3"/>
      <c r="H45" s="38"/>
      <c r="I45" s="40"/>
      <c r="J45" s="45"/>
      <c r="L45" s="38"/>
      <c r="M45" s="45"/>
      <c r="P45" s="45"/>
      <c r="Q45" s="45"/>
      <c r="T45" s="59"/>
      <c r="U45" s="41"/>
    </row>
    <row r="46" spans="1:21" ht="24" customHeight="1">
      <c r="A46" s="38" t="s">
        <v>36</v>
      </c>
      <c r="B46" s="38"/>
      <c r="C46" s="39"/>
      <c r="D46" s="39"/>
      <c r="E46" s="3">
        <v>7</v>
      </c>
      <c r="F46" s="3"/>
      <c r="G46" s="40">
        <v>13560</v>
      </c>
      <c r="H46" s="38"/>
      <c r="I46" s="40">
        <v>13560</v>
      </c>
      <c r="J46" s="45"/>
      <c r="K46" s="40">
        <v>0</v>
      </c>
      <c r="L46" s="38"/>
      <c r="M46" s="45">
        <v>0</v>
      </c>
      <c r="P46" s="45"/>
      <c r="Q46" s="45"/>
      <c r="T46" s="59"/>
      <c r="U46" s="41"/>
    </row>
    <row r="47" spans="1:21" ht="24" customHeight="1">
      <c r="A47" s="38" t="s">
        <v>37</v>
      </c>
      <c r="B47" s="38"/>
      <c r="C47" s="39"/>
      <c r="D47" s="39"/>
      <c r="E47" s="3"/>
      <c r="F47" s="3"/>
      <c r="H47" s="38"/>
      <c r="I47" s="40"/>
      <c r="J47" s="45"/>
      <c r="L47" s="38"/>
      <c r="M47" s="45"/>
      <c r="P47" s="45"/>
      <c r="Q47" s="45"/>
      <c r="T47" s="59"/>
      <c r="U47" s="41"/>
    </row>
    <row r="48" spans="1:21" ht="24" customHeight="1">
      <c r="A48" s="37" t="s">
        <v>38</v>
      </c>
      <c r="B48" s="38"/>
      <c r="C48" s="39"/>
      <c r="D48" s="39"/>
      <c r="E48" s="3"/>
      <c r="F48" s="3"/>
      <c r="G48" s="40">
        <v>16014</v>
      </c>
      <c r="H48" s="3"/>
      <c r="I48" s="40">
        <v>16752</v>
      </c>
      <c r="J48" s="40"/>
      <c r="K48" s="40">
        <v>0</v>
      </c>
      <c r="L48" s="3"/>
      <c r="M48" s="45">
        <v>822</v>
      </c>
      <c r="P48" s="45"/>
      <c r="Q48" s="45"/>
      <c r="T48" s="59"/>
      <c r="U48" s="41"/>
    </row>
    <row r="49" spans="1:21" ht="24" customHeight="1">
      <c r="A49" s="37" t="s">
        <v>39</v>
      </c>
      <c r="B49" s="38"/>
      <c r="C49" s="39"/>
      <c r="D49" s="39"/>
      <c r="E49" s="3"/>
      <c r="F49" s="3"/>
      <c r="G49" s="40">
        <v>27006</v>
      </c>
      <c r="H49" s="3"/>
      <c r="I49" s="40">
        <f>29665</f>
        <v>29665</v>
      </c>
      <c r="J49" s="40"/>
      <c r="K49" s="40">
        <v>0</v>
      </c>
      <c r="L49" s="3"/>
      <c r="M49" s="40">
        <v>0</v>
      </c>
      <c r="P49" s="45"/>
      <c r="Q49" s="45"/>
      <c r="T49" s="59"/>
      <c r="U49" s="41"/>
    </row>
    <row r="50" spans="1:21" ht="24" customHeight="1">
      <c r="A50" s="37" t="s">
        <v>40</v>
      </c>
      <c r="B50" s="38"/>
      <c r="C50" s="39"/>
      <c r="D50" s="39"/>
      <c r="E50" s="3"/>
      <c r="F50" s="3"/>
      <c r="G50" s="40">
        <v>136250</v>
      </c>
      <c r="H50" s="3"/>
      <c r="I50" s="40">
        <v>116590</v>
      </c>
      <c r="J50" s="40"/>
      <c r="K50" s="40">
        <f>1196</f>
        <v>1196</v>
      </c>
      <c r="L50" s="3"/>
      <c r="M50" s="40">
        <v>914</v>
      </c>
      <c r="P50" s="45"/>
      <c r="Q50" s="45"/>
      <c r="T50" s="59"/>
      <c r="U50" s="41"/>
    </row>
    <row r="51" spans="1:21" ht="24" customHeight="1">
      <c r="A51" s="42" t="s">
        <v>41</v>
      </c>
      <c r="B51" s="38"/>
      <c r="C51" s="39"/>
      <c r="D51" s="39"/>
      <c r="E51" s="3"/>
      <c r="F51" s="38"/>
      <c r="G51" s="43">
        <f>SUM(G43:G50)</f>
        <v>570113</v>
      </c>
      <c r="H51" s="38"/>
      <c r="I51" s="43">
        <f>SUM(I43:I50)</f>
        <v>495705</v>
      </c>
      <c r="J51" s="40"/>
      <c r="K51" s="43">
        <f>SUM(K43:K50)</f>
        <v>16013</v>
      </c>
      <c r="L51" s="38"/>
      <c r="M51" s="43">
        <f>SUM(M43:M50)</f>
        <v>361834</v>
      </c>
      <c r="P51" s="45"/>
      <c r="Q51" s="45"/>
      <c r="T51" s="59"/>
      <c r="U51" s="41"/>
    </row>
    <row r="52" spans="1:21" ht="24" customHeight="1">
      <c r="A52" s="42" t="s">
        <v>42</v>
      </c>
      <c r="B52" s="38"/>
      <c r="C52" s="39"/>
      <c r="D52" s="39"/>
      <c r="E52" s="3"/>
      <c r="F52" s="38"/>
      <c r="G52" s="45"/>
      <c r="H52" s="38"/>
      <c r="I52" s="45"/>
      <c r="J52" s="45"/>
      <c r="K52" s="45"/>
      <c r="L52" s="38"/>
      <c r="M52" s="45"/>
      <c r="P52" s="45"/>
      <c r="Q52" s="45"/>
      <c r="T52" s="59"/>
      <c r="U52" s="41"/>
    </row>
    <row r="53" spans="1:21" ht="24" customHeight="1">
      <c r="A53" s="38" t="s">
        <v>43</v>
      </c>
      <c r="B53" s="38"/>
      <c r="C53" s="39"/>
      <c r="D53" s="39"/>
      <c r="E53" s="3"/>
      <c r="F53" s="38"/>
      <c r="G53" s="45"/>
      <c r="H53" s="38"/>
      <c r="I53" s="45"/>
      <c r="J53" s="45"/>
      <c r="K53" s="45"/>
      <c r="L53" s="38"/>
      <c r="M53" s="45"/>
      <c r="P53" s="45"/>
      <c r="Q53" s="45"/>
      <c r="T53" s="59"/>
      <c r="U53" s="41"/>
    </row>
    <row r="54" spans="1:21" ht="24" customHeight="1">
      <c r="A54" s="38" t="s">
        <v>44</v>
      </c>
      <c r="B54" s="38"/>
      <c r="C54" s="39"/>
      <c r="D54" s="39"/>
      <c r="E54" s="3">
        <v>7</v>
      </c>
      <c r="F54" s="38"/>
      <c r="G54" s="40">
        <v>1150</v>
      </c>
      <c r="H54" s="38"/>
      <c r="I54" s="45">
        <v>7930</v>
      </c>
      <c r="J54" s="38"/>
      <c r="K54" s="40">
        <v>0</v>
      </c>
      <c r="L54" s="45"/>
      <c r="M54" s="45">
        <v>0</v>
      </c>
      <c r="P54" s="45"/>
      <c r="Q54" s="45"/>
      <c r="T54" s="59"/>
      <c r="U54" s="41"/>
    </row>
    <row r="55" spans="1:21" ht="24" customHeight="1">
      <c r="A55" s="38" t="s">
        <v>45</v>
      </c>
      <c r="B55" s="38"/>
      <c r="C55" s="39"/>
      <c r="D55" s="39"/>
      <c r="E55" s="3"/>
      <c r="F55" s="38"/>
      <c r="G55" s="40"/>
      <c r="H55" s="38"/>
      <c r="I55" s="45"/>
      <c r="J55" s="45"/>
      <c r="L55" s="38"/>
      <c r="M55" s="45"/>
      <c r="P55" s="45"/>
      <c r="Q55" s="45"/>
      <c r="T55" s="59"/>
      <c r="U55" s="41"/>
    </row>
    <row r="56" spans="1:21" ht="24" customHeight="1">
      <c r="A56" s="38" t="s">
        <v>44</v>
      </c>
      <c r="B56" s="38"/>
      <c r="C56" s="39"/>
      <c r="D56" s="39"/>
      <c r="E56" s="3"/>
      <c r="F56" s="38"/>
      <c r="G56" s="40">
        <v>7861</v>
      </c>
      <c r="H56" s="38"/>
      <c r="I56" s="45">
        <v>15069</v>
      </c>
      <c r="J56" s="45"/>
      <c r="K56" s="40">
        <v>0</v>
      </c>
      <c r="L56" s="38"/>
      <c r="M56" s="45">
        <v>0</v>
      </c>
      <c r="P56" s="45"/>
      <c r="Q56" s="45"/>
      <c r="T56" s="59"/>
      <c r="U56" s="41"/>
    </row>
    <row r="57" spans="1:21" ht="24" customHeight="1">
      <c r="A57" s="38" t="s">
        <v>46</v>
      </c>
      <c r="B57" s="38"/>
      <c r="C57" s="39"/>
      <c r="D57" s="39"/>
      <c r="E57" s="3"/>
      <c r="F57" s="38"/>
      <c r="G57" s="40">
        <v>42455</v>
      </c>
      <c r="H57" s="38"/>
      <c r="I57" s="45">
        <v>45512</v>
      </c>
      <c r="J57" s="45"/>
      <c r="K57" s="40">
        <f>3484</f>
        <v>3484</v>
      </c>
      <c r="L57" s="38"/>
      <c r="M57" s="45">
        <v>4944</v>
      </c>
      <c r="P57" s="45"/>
      <c r="Q57" s="45"/>
      <c r="T57" s="59"/>
      <c r="U57" s="41"/>
    </row>
    <row r="58" spans="1:21" ht="24" customHeight="1">
      <c r="A58" s="38" t="s">
        <v>47</v>
      </c>
      <c r="B58" s="38"/>
      <c r="C58" s="39"/>
      <c r="D58" s="39"/>
      <c r="E58" s="3"/>
      <c r="F58" s="38"/>
      <c r="G58" s="40">
        <v>7357</v>
      </c>
      <c r="H58" s="38"/>
      <c r="I58" s="45">
        <v>7733</v>
      </c>
      <c r="J58" s="45"/>
      <c r="K58" s="40">
        <v>0</v>
      </c>
      <c r="L58" s="38"/>
      <c r="M58" s="45">
        <v>0</v>
      </c>
      <c r="P58" s="45"/>
      <c r="Q58" s="45"/>
      <c r="T58" s="59"/>
      <c r="U58" s="41"/>
    </row>
    <row r="59" spans="1:21" ht="24" customHeight="1">
      <c r="A59" s="34" t="s">
        <v>48</v>
      </c>
      <c r="B59" s="38"/>
      <c r="C59" s="39"/>
      <c r="D59" s="39"/>
      <c r="E59" s="3"/>
      <c r="F59" s="3"/>
      <c r="G59" s="40">
        <v>1191</v>
      </c>
      <c r="H59" s="38"/>
      <c r="I59" s="45">
        <v>1099</v>
      </c>
      <c r="J59" s="45"/>
      <c r="K59" s="40">
        <v>338</v>
      </c>
      <c r="L59" s="38"/>
      <c r="M59" s="45">
        <v>338</v>
      </c>
      <c r="P59" s="45"/>
      <c r="Q59" s="45"/>
      <c r="T59" s="59"/>
      <c r="U59" s="41"/>
    </row>
    <row r="60" spans="1:21" ht="24" customHeight="1">
      <c r="A60" s="42" t="s">
        <v>49</v>
      </c>
      <c r="B60" s="38"/>
      <c r="C60" s="39"/>
      <c r="D60" s="39"/>
      <c r="E60" s="38"/>
      <c r="F60" s="38"/>
      <c r="G60" s="43">
        <f>SUM(G54:G59)</f>
        <v>60014</v>
      </c>
      <c r="H60" s="38"/>
      <c r="I60" s="43">
        <f>SUM(I54:I59)</f>
        <v>77343</v>
      </c>
      <c r="J60" s="40"/>
      <c r="K60" s="43">
        <f>SUM(K54:K59)</f>
        <v>3822</v>
      </c>
      <c r="L60" s="38"/>
      <c r="M60" s="43">
        <f>SUM(M54:M59)</f>
        <v>5282</v>
      </c>
      <c r="P60" s="45"/>
      <c r="Q60" s="45"/>
      <c r="T60" s="59"/>
      <c r="U60" s="41"/>
    </row>
    <row r="61" spans="1:21" ht="24" customHeight="1">
      <c r="A61" s="88" t="s">
        <v>50</v>
      </c>
      <c r="B61" s="38"/>
      <c r="C61" s="39"/>
      <c r="D61" s="39"/>
      <c r="E61" s="38"/>
      <c r="F61" s="38"/>
      <c r="G61" s="43">
        <f>SUM(G51+G60)</f>
        <v>630127</v>
      </c>
      <c r="H61" s="38"/>
      <c r="I61" s="43">
        <f>SUM(I51+I60)</f>
        <v>573048</v>
      </c>
      <c r="J61" s="40"/>
      <c r="K61" s="43">
        <f>SUM(K51+K60)</f>
        <v>19835</v>
      </c>
      <c r="L61" s="38"/>
      <c r="M61" s="43">
        <f>SUM(M51+M60)</f>
        <v>367116</v>
      </c>
      <c r="P61" s="45"/>
      <c r="Q61" s="45"/>
      <c r="R61" s="53"/>
      <c r="T61" s="59"/>
      <c r="U61" s="41"/>
    </row>
    <row r="62" spans="1:21" ht="24" customHeight="1">
      <c r="A62" s="88"/>
      <c r="B62" s="38"/>
      <c r="C62" s="39"/>
      <c r="D62" s="39"/>
      <c r="E62" s="38"/>
      <c r="F62" s="38"/>
      <c r="G62" s="40"/>
      <c r="H62" s="38"/>
      <c r="I62" s="40"/>
      <c r="J62" s="40"/>
      <c r="K62" s="40"/>
      <c r="L62" s="38"/>
      <c r="M62" s="40"/>
      <c r="P62" s="45"/>
      <c r="Q62" s="45"/>
      <c r="R62" s="53"/>
      <c r="T62" s="59"/>
      <c r="U62" s="41"/>
    </row>
    <row r="63" spans="1:21" ht="24" customHeight="1">
      <c r="A63" s="38" t="s">
        <v>30</v>
      </c>
      <c r="B63" s="38"/>
      <c r="C63" s="39"/>
      <c r="D63" s="39"/>
      <c r="E63" s="38"/>
      <c r="F63" s="38"/>
      <c r="G63" s="40"/>
      <c r="H63" s="38"/>
      <c r="I63" s="40"/>
      <c r="J63" s="40"/>
      <c r="K63" s="40"/>
      <c r="L63" s="38"/>
      <c r="M63" s="40"/>
      <c r="P63" s="45"/>
      <c r="R63" s="53"/>
    </row>
    <row r="64" spans="1:21" s="26" customFormat="1" ht="24" customHeight="1">
      <c r="A64" s="63" t="s">
        <v>0</v>
      </c>
      <c r="B64" s="24"/>
      <c r="C64" s="24"/>
      <c r="D64" s="24"/>
      <c r="E64" s="24"/>
      <c r="F64" s="24"/>
      <c r="G64" s="25"/>
      <c r="H64" s="24"/>
      <c r="I64" s="25"/>
      <c r="J64" s="25"/>
      <c r="K64" s="25"/>
      <c r="L64" s="24"/>
      <c r="M64" s="25"/>
      <c r="N64" s="34"/>
      <c r="O64" s="34"/>
      <c r="P64" s="45"/>
      <c r="Q64" s="59"/>
      <c r="R64" s="59"/>
      <c r="S64" s="59"/>
      <c r="T64" s="59"/>
    </row>
    <row r="65" spans="1:21" s="26" customFormat="1" ht="24" customHeight="1">
      <c r="A65" s="87" t="s">
        <v>31</v>
      </c>
      <c r="B65" s="48"/>
      <c r="C65" s="48"/>
      <c r="D65" s="48"/>
      <c r="E65" s="48"/>
      <c r="F65" s="48"/>
      <c r="G65" s="49"/>
      <c r="H65" s="48"/>
      <c r="I65" s="49"/>
      <c r="J65" s="49"/>
      <c r="K65" s="49"/>
      <c r="L65" s="48"/>
      <c r="M65" s="49"/>
      <c r="N65" s="34"/>
      <c r="O65" s="34"/>
      <c r="P65" s="45"/>
      <c r="S65" s="34"/>
      <c r="T65" s="34"/>
    </row>
    <row r="66" spans="1:21" s="26" customFormat="1" ht="24" customHeight="1">
      <c r="A66" s="27" t="s">
        <v>190</v>
      </c>
      <c r="B66" s="48"/>
      <c r="C66" s="48"/>
      <c r="D66" s="48"/>
      <c r="E66" s="48"/>
      <c r="F66" s="48"/>
      <c r="G66" s="49"/>
      <c r="H66" s="48"/>
      <c r="I66" s="49"/>
      <c r="J66" s="49"/>
      <c r="K66" s="49"/>
      <c r="L66" s="48"/>
      <c r="M66" s="49"/>
      <c r="N66" s="34"/>
      <c r="O66" s="34"/>
      <c r="P66" s="45"/>
      <c r="S66" s="34"/>
      <c r="T66" s="34"/>
    </row>
    <row r="67" spans="1:21" s="26" customFormat="1" ht="24" customHeight="1">
      <c r="A67" s="111" t="s">
        <v>2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34"/>
      <c r="O67" s="34"/>
      <c r="P67" s="45"/>
      <c r="S67" s="34"/>
      <c r="T67" s="34"/>
    </row>
    <row r="68" spans="1:21" s="26" customFormat="1" ht="24" customHeight="1">
      <c r="A68" s="50"/>
      <c r="B68" s="50"/>
      <c r="C68" s="50"/>
      <c r="D68" s="50"/>
      <c r="E68" s="50"/>
      <c r="F68" s="50"/>
      <c r="G68" s="108" t="s">
        <v>3</v>
      </c>
      <c r="H68" s="108"/>
      <c r="I68" s="108"/>
      <c r="J68" s="50"/>
      <c r="K68" s="108" t="s">
        <v>4</v>
      </c>
      <c r="L68" s="108"/>
      <c r="M68" s="108"/>
      <c r="N68" s="34"/>
      <c r="O68" s="34"/>
      <c r="P68" s="45"/>
      <c r="S68" s="34"/>
      <c r="T68" s="34"/>
    </row>
    <row r="69" spans="1:21" s="1" customFormat="1" ht="24" customHeight="1">
      <c r="E69" s="33"/>
      <c r="F69" s="30"/>
      <c r="G69" s="31" t="s">
        <v>191</v>
      </c>
      <c r="H69" s="30"/>
      <c r="I69" s="31" t="s">
        <v>185</v>
      </c>
      <c r="J69" s="32"/>
      <c r="K69" s="31" t="s">
        <v>191</v>
      </c>
      <c r="L69" s="30"/>
      <c r="M69" s="31" t="s">
        <v>185</v>
      </c>
      <c r="N69" s="34"/>
      <c r="O69" s="34"/>
      <c r="P69" s="45"/>
      <c r="S69" s="34"/>
      <c r="T69" s="34"/>
    </row>
    <row r="70" spans="1:21" s="1" customFormat="1" ht="24" customHeight="1">
      <c r="E70" s="33"/>
      <c r="F70" s="30"/>
      <c r="G70" s="33" t="s">
        <v>6</v>
      </c>
      <c r="H70" s="30"/>
      <c r="I70" s="33" t="s">
        <v>7</v>
      </c>
      <c r="J70" s="32"/>
      <c r="K70" s="33" t="s">
        <v>6</v>
      </c>
      <c r="L70" s="30"/>
      <c r="M70" s="33" t="s">
        <v>7</v>
      </c>
      <c r="N70" s="34"/>
      <c r="O70" s="34"/>
      <c r="P70" s="45"/>
      <c r="S70" s="34"/>
      <c r="T70" s="34"/>
    </row>
    <row r="71" spans="1:21" s="1" customFormat="1" ht="24" customHeight="1">
      <c r="E71" s="33"/>
      <c r="F71" s="30"/>
      <c r="G71" s="33" t="s">
        <v>8</v>
      </c>
      <c r="H71" s="30"/>
      <c r="I71" s="33"/>
      <c r="J71" s="32"/>
      <c r="K71" s="33" t="s">
        <v>8</v>
      </c>
      <c r="L71" s="30"/>
      <c r="M71" s="32"/>
      <c r="N71" s="34"/>
      <c r="O71" s="34"/>
      <c r="P71" s="45"/>
      <c r="S71" s="34"/>
      <c r="T71" s="34"/>
    </row>
    <row r="72" spans="1:21" ht="24" customHeight="1">
      <c r="A72" s="42" t="s">
        <v>51</v>
      </c>
      <c r="B72" s="38"/>
      <c r="C72" s="39"/>
      <c r="D72" s="39"/>
      <c r="E72" s="38"/>
      <c r="F72" s="38"/>
      <c r="G72" s="40"/>
      <c r="H72" s="38"/>
      <c r="I72" s="40"/>
      <c r="J72" s="40"/>
      <c r="K72" s="40"/>
      <c r="L72" s="38"/>
      <c r="M72" s="40"/>
      <c r="P72" s="45"/>
    </row>
    <row r="73" spans="1:21" ht="24" customHeight="1">
      <c r="A73" s="38" t="s">
        <v>52</v>
      </c>
      <c r="B73" s="38"/>
      <c r="C73" s="39"/>
      <c r="D73" s="39"/>
      <c r="E73" s="3"/>
      <c r="F73" s="3"/>
      <c r="G73" s="40"/>
      <c r="H73" s="38"/>
      <c r="I73" s="40"/>
      <c r="J73" s="40"/>
      <c r="K73" s="40"/>
      <c r="L73" s="38"/>
      <c r="M73" s="40"/>
      <c r="P73" s="45"/>
    </row>
    <row r="74" spans="1:21" ht="24" customHeight="1">
      <c r="A74" s="37" t="s">
        <v>53</v>
      </c>
      <c r="B74" s="38"/>
      <c r="C74" s="39"/>
      <c r="D74" s="39"/>
      <c r="E74" s="38"/>
      <c r="F74" s="38"/>
      <c r="G74" s="40"/>
      <c r="H74" s="38"/>
      <c r="I74" s="40"/>
      <c r="J74" s="40"/>
      <c r="K74" s="40"/>
      <c r="L74" s="38"/>
      <c r="M74" s="40"/>
      <c r="P74" s="45"/>
    </row>
    <row r="75" spans="1:21" ht="24" customHeight="1" thickBot="1">
      <c r="A75" s="37" t="s">
        <v>54</v>
      </c>
      <c r="B75" s="38"/>
      <c r="C75" s="39"/>
      <c r="D75" s="39"/>
      <c r="E75" s="38"/>
      <c r="F75" s="38"/>
      <c r="G75" s="47">
        <v>160000</v>
      </c>
      <c r="H75" s="38"/>
      <c r="I75" s="47">
        <v>160000</v>
      </c>
      <c r="J75" s="40"/>
      <c r="K75" s="47">
        <v>160000</v>
      </c>
      <c r="L75" s="38"/>
      <c r="M75" s="47">
        <v>160000</v>
      </c>
      <c r="P75" s="45"/>
      <c r="Q75" s="45"/>
      <c r="T75" s="59"/>
      <c r="U75" s="41"/>
    </row>
    <row r="76" spans="1:21" ht="24" customHeight="1" thickTop="1">
      <c r="A76" s="37" t="s">
        <v>55</v>
      </c>
      <c r="B76" s="38"/>
      <c r="C76" s="39"/>
      <c r="D76" s="39"/>
      <c r="E76" s="38"/>
      <c r="F76" s="38"/>
      <c r="G76" s="40"/>
      <c r="H76" s="38"/>
      <c r="I76" s="40"/>
      <c r="J76" s="40"/>
      <c r="K76" s="40"/>
      <c r="L76" s="38"/>
      <c r="M76" s="40"/>
      <c r="P76" s="45"/>
      <c r="Q76" s="45"/>
      <c r="T76" s="59"/>
      <c r="U76" s="41"/>
    </row>
    <row r="77" spans="1:21" ht="24" customHeight="1">
      <c r="A77" s="37" t="s">
        <v>54</v>
      </c>
      <c r="B77" s="38"/>
      <c r="C77" s="39"/>
      <c r="D77" s="39"/>
      <c r="E77" s="38"/>
      <c r="F77" s="38"/>
      <c r="G77" s="40">
        <f>Conso!F31</f>
        <v>160000</v>
      </c>
      <c r="H77" s="38"/>
      <c r="I77" s="40">
        <f>Conso!F23</f>
        <v>160000</v>
      </c>
      <c r="J77" s="40"/>
      <c r="K77" s="40">
        <f>Separtate!F22</f>
        <v>160000</v>
      </c>
      <c r="L77" s="38"/>
      <c r="M77" s="40">
        <f>Separtate!F17</f>
        <v>160000</v>
      </c>
      <c r="P77" s="45"/>
      <c r="Q77" s="45"/>
      <c r="T77" s="59"/>
      <c r="U77" s="41"/>
    </row>
    <row r="78" spans="1:21" ht="24" customHeight="1">
      <c r="A78" s="37" t="s">
        <v>56</v>
      </c>
      <c r="B78" s="38"/>
      <c r="C78" s="39"/>
      <c r="D78" s="39"/>
      <c r="E78" s="38"/>
      <c r="F78" s="38"/>
      <c r="G78" s="40">
        <f>Conso!H31</f>
        <v>1123087</v>
      </c>
      <c r="H78" s="38"/>
      <c r="I78" s="40">
        <f>Conso!H23</f>
        <v>1123087</v>
      </c>
      <c r="J78" s="40"/>
      <c r="K78" s="40">
        <f>Separtate!H22</f>
        <v>1123087</v>
      </c>
      <c r="L78" s="38"/>
      <c r="M78" s="40">
        <f>Separtate!H17</f>
        <v>1123087</v>
      </c>
      <c r="P78" s="45"/>
      <c r="Q78" s="45"/>
      <c r="T78" s="59"/>
      <c r="U78" s="41"/>
    </row>
    <row r="79" spans="1:21" ht="24" customHeight="1">
      <c r="A79" s="37" t="s">
        <v>57</v>
      </c>
      <c r="B79" s="38"/>
      <c r="C79" s="39"/>
      <c r="D79" s="39"/>
      <c r="E79" s="3"/>
      <c r="F79" s="3"/>
      <c r="G79" s="40">
        <f>Conso!J31</f>
        <v>-2727</v>
      </c>
      <c r="H79" s="38"/>
      <c r="I79" s="40">
        <f>Conso!J23</f>
        <v>-2727</v>
      </c>
      <c r="J79" s="40"/>
      <c r="K79" s="40">
        <v>0</v>
      </c>
      <c r="L79" s="38"/>
      <c r="M79" s="40">
        <v>0</v>
      </c>
      <c r="P79" s="45"/>
      <c r="Q79" s="45"/>
      <c r="T79" s="59"/>
      <c r="U79" s="41"/>
    </row>
    <row r="80" spans="1:21" ht="24" customHeight="1">
      <c r="A80" s="37" t="s">
        <v>58</v>
      </c>
      <c r="B80" s="38"/>
      <c r="C80" s="39"/>
      <c r="D80" s="39"/>
      <c r="E80" s="3"/>
      <c r="F80" s="3"/>
      <c r="G80" s="40">
        <f>Conso!L31</f>
        <v>9350</v>
      </c>
      <c r="H80" s="38"/>
      <c r="I80" s="40">
        <f>Conso!L23</f>
        <v>9350</v>
      </c>
      <c r="J80" s="40"/>
      <c r="K80" s="40">
        <f>Separtate!J22</f>
        <v>5704</v>
      </c>
      <c r="L80" s="38"/>
      <c r="M80" s="40">
        <f>Separtate!J17</f>
        <v>5704</v>
      </c>
      <c r="P80" s="45"/>
      <c r="Q80" s="45"/>
      <c r="T80" s="59"/>
      <c r="U80" s="41"/>
    </row>
    <row r="81" spans="1:21" ht="24" customHeight="1">
      <c r="A81" s="37" t="s">
        <v>59</v>
      </c>
      <c r="B81" s="38"/>
      <c r="C81" s="39"/>
      <c r="D81" s="39"/>
      <c r="E81" s="38"/>
      <c r="F81" s="38"/>
      <c r="G81" s="40"/>
      <c r="H81" s="38"/>
      <c r="I81" s="40"/>
      <c r="J81" s="40"/>
      <c r="K81" s="40"/>
      <c r="L81" s="38"/>
      <c r="M81" s="40"/>
      <c r="P81" s="45"/>
      <c r="Q81" s="45"/>
      <c r="T81" s="59"/>
      <c r="U81" s="41"/>
    </row>
    <row r="82" spans="1:21" ht="24" customHeight="1">
      <c r="A82" s="37" t="s">
        <v>60</v>
      </c>
      <c r="B82" s="38"/>
      <c r="C82" s="39"/>
      <c r="D82" s="39"/>
      <c r="E82" s="38"/>
      <c r="F82" s="38"/>
      <c r="G82" s="40"/>
      <c r="H82" s="38"/>
      <c r="I82" s="40"/>
      <c r="J82" s="40"/>
      <c r="K82" s="40"/>
      <c r="L82" s="38"/>
      <c r="M82" s="40"/>
      <c r="P82" s="45"/>
      <c r="Q82" s="45"/>
      <c r="T82" s="59"/>
      <c r="U82" s="41"/>
    </row>
    <row r="83" spans="1:21" ht="24" customHeight="1">
      <c r="A83" s="37" t="s">
        <v>61</v>
      </c>
      <c r="B83" s="38"/>
      <c r="C83" s="39"/>
      <c r="D83" s="39"/>
      <c r="E83" s="3"/>
      <c r="F83" s="38"/>
      <c r="G83" s="40">
        <f>Conso!N31</f>
        <v>16000</v>
      </c>
      <c r="H83" s="38"/>
      <c r="I83" s="40">
        <f>Conso!N23</f>
        <v>16000</v>
      </c>
      <c r="J83" s="40"/>
      <c r="K83" s="40">
        <v>16000</v>
      </c>
      <c r="L83" s="38"/>
      <c r="M83" s="40">
        <v>16000</v>
      </c>
      <c r="P83" s="45"/>
      <c r="Q83" s="45"/>
      <c r="T83" s="59"/>
      <c r="U83" s="41"/>
    </row>
    <row r="84" spans="1:21" ht="24" customHeight="1">
      <c r="A84" s="37" t="s">
        <v>62</v>
      </c>
      <c r="B84" s="38"/>
      <c r="C84" s="39"/>
      <c r="D84" s="39"/>
      <c r="E84" s="3"/>
      <c r="F84" s="38"/>
      <c r="G84" s="40">
        <f>Conso!P31</f>
        <v>7247</v>
      </c>
      <c r="H84" s="38"/>
      <c r="I84" s="40">
        <f>Conso!P23</f>
        <v>7037</v>
      </c>
      <c r="J84" s="40"/>
      <c r="K84" s="40">
        <v>0</v>
      </c>
      <c r="L84" s="38"/>
      <c r="M84" s="40">
        <v>0</v>
      </c>
      <c r="P84" s="45"/>
      <c r="Q84" s="45"/>
      <c r="T84" s="59"/>
      <c r="U84" s="41"/>
    </row>
    <row r="85" spans="1:21" ht="24" customHeight="1">
      <c r="A85" s="81" t="s">
        <v>63</v>
      </c>
      <c r="B85" s="38"/>
      <c r="C85" s="39"/>
      <c r="D85" s="39"/>
      <c r="E85" s="38"/>
      <c r="F85" s="38"/>
      <c r="G85" s="54">
        <f>Conso!R31</f>
        <v>297125</v>
      </c>
      <c r="H85" s="38"/>
      <c r="I85" s="54">
        <f>Conso!R23</f>
        <v>296518</v>
      </c>
      <c r="J85" s="40"/>
      <c r="K85" s="54">
        <f>Separtate!N22</f>
        <v>46073</v>
      </c>
      <c r="L85" s="38"/>
      <c r="M85" s="54">
        <f>Separtate!N17</f>
        <v>107430</v>
      </c>
      <c r="P85" s="45"/>
      <c r="Q85" s="45"/>
      <c r="T85" s="59"/>
      <c r="U85" s="41"/>
    </row>
    <row r="86" spans="1:21" ht="24" customHeight="1">
      <c r="A86" s="81" t="s">
        <v>64</v>
      </c>
      <c r="B86" s="38"/>
      <c r="C86" s="39"/>
      <c r="D86" s="39"/>
      <c r="E86" s="38"/>
      <c r="F86" s="38"/>
      <c r="G86" s="55">
        <f>SUM(G77:G85)</f>
        <v>1610082</v>
      </c>
      <c r="H86" s="38"/>
      <c r="I86" s="40">
        <f>SUM(I77:I85)</f>
        <v>1609265</v>
      </c>
      <c r="J86" s="40"/>
      <c r="K86" s="40">
        <f>SUM(K77:K85)</f>
        <v>1350864</v>
      </c>
      <c r="L86" s="38"/>
      <c r="M86" s="40">
        <f>SUM(M77:M85)</f>
        <v>1412221</v>
      </c>
      <c r="P86" s="45"/>
      <c r="Q86" s="45"/>
      <c r="T86" s="59"/>
      <c r="U86" s="41"/>
    </row>
    <row r="87" spans="1:21" ht="24" customHeight="1">
      <c r="A87" s="81" t="s">
        <v>65</v>
      </c>
      <c r="B87" s="38"/>
      <c r="C87" s="39"/>
      <c r="D87" s="39"/>
      <c r="E87" s="38"/>
      <c r="F87" s="38"/>
      <c r="G87" s="54">
        <f>Conso!V31</f>
        <v>32969</v>
      </c>
      <c r="H87" s="38"/>
      <c r="I87" s="54">
        <f>Conso!V23</f>
        <v>31418</v>
      </c>
      <c r="J87" s="40"/>
      <c r="K87" s="54">
        <v>0</v>
      </c>
      <c r="L87" s="38"/>
      <c r="M87" s="54">
        <v>0</v>
      </c>
      <c r="P87" s="45"/>
      <c r="Q87" s="45"/>
      <c r="T87" s="59"/>
      <c r="U87" s="41"/>
    </row>
    <row r="88" spans="1:21" ht="24" customHeight="1">
      <c r="A88" s="51" t="s">
        <v>66</v>
      </c>
      <c r="B88" s="38"/>
      <c r="C88" s="39"/>
      <c r="D88" s="39"/>
      <c r="E88" s="38"/>
      <c r="F88" s="38"/>
      <c r="G88" s="54">
        <f>SUM(G86:G87)</f>
        <v>1643051</v>
      </c>
      <c r="H88" s="38"/>
      <c r="I88" s="54">
        <f>SUM(I86:I87)</f>
        <v>1640683</v>
      </c>
      <c r="J88" s="40"/>
      <c r="K88" s="54">
        <f>SUM(K86:K87)</f>
        <v>1350864</v>
      </c>
      <c r="L88" s="38"/>
      <c r="M88" s="54">
        <f>SUM(M86:M87)</f>
        <v>1412221</v>
      </c>
      <c r="P88" s="45"/>
      <c r="Q88" s="45"/>
      <c r="T88" s="59"/>
      <c r="U88" s="41"/>
    </row>
    <row r="89" spans="1:21" ht="24" customHeight="1" thickBot="1">
      <c r="A89" s="56" t="s">
        <v>67</v>
      </c>
      <c r="B89" s="38"/>
      <c r="C89" s="39"/>
      <c r="D89" s="39"/>
      <c r="E89" s="38"/>
      <c r="F89" s="38"/>
      <c r="G89" s="47">
        <f>SUM(G61,G88)</f>
        <v>2273178</v>
      </c>
      <c r="H89" s="38"/>
      <c r="I89" s="47">
        <f>SUM(I61,I88)</f>
        <v>2213731</v>
      </c>
      <c r="J89" s="40"/>
      <c r="K89" s="47">
        <f>SUM(K61,K88)</f>
        <v>1370699</v>
      </c>
      <c r="L89" s="38"/>
      <c r="M89" s="47">
        <f>SUM(M61,M88)</f>
        <v>1779337</v>
      </c>
      <c r="P89" s="45"/>
      <c r="Q89" s="45"/>
      <c r="T89" s="59"/>
      <c r="U89" s="41"/>
    </row>
    <row r="90" spans="1:21" ht="24" customHeight="1" thickTop="1">
      <c r="A90" s="38"/>
      <c r="B90" s="38"/>
      <c r="D90" s="39"/>
      <c r="E90" s="38"/>
      <c r="F90" s="38"/>
      <c r="G90" s="40">
        <f>SUM(G30-G89)</f>
        <v>0</v>
      </c>
      <c r="H90" s="38"/>
      <c r="I90" s="40">
        <f>SUM(I30-I89)</f>
        <v>0</v>
      </c>
      <c r="J90" s="40"/>
      <c r="K90" s="40">
        <f>SUM(K30-K89)</f>
        <v>0</v>
      </c>
      <c r="L90" s="38"/>
      <c r="M90" s="40">
        <f>SUM(M30-M89)</f>
        <v>0</v>
      </c>
    </row>
    <row r="91" spans="1:21" ht="24" customHeight="1">
      <c r="A91" s="38" t="s">
        <v>30</v>
      </c>
      <c r="B91" s="38"/>
      <c r="C91" s="39"/>
      <c r="D91" s="39"/>
      <c r="E91" s="38"/>
      <c r="F91" s="38"/>
      <c r="G91" s="44"/>
      <c r="H91" s="38"/>
      <c r="I91" s="44"/>
      <c r="J91" s="44"/>
      <c r="K91" s="44"/>
      <c r="L91" s="38"/>
      <c r="M91" s="44"/>
    </row>
    <row r="92" spans="1:21" ht="24" customHeight="1">
      <c r="A92" s="38"/>
      <c r="B92" s="38"/>
      <c r="C92" s="39"/>
      <c r="D92" s="39"/>
      <c r="E92" s="38"/>
      <c r="F92" s="38"/>
      <c r="G92" s="44"/>
      <c r="H92" s="38"/>
      <c r="I92" s="44"/>
      <c r="J92" s="44"/>
      <c r="K92" s="44"/>
      <c r="L92" s="38"/>
      <c r="M92" s="44"/>
    </row>
    <row r="93" spans="1:21" ht="24" customHeight="1">
      <c r="A93" s="57"/>
      <c r="B93" s="57"/>
      <c r="C93" s="57"/>
      <c r="D93" s="39"/>
      <c r="E93" s="38"/>
      <c r="F93" s="38"/>
      <c r="G93" s="44"/>
      <c r="H93" s="38"/>
      <c r="I93" s="44"/>
      <c r="J93" s="44"/>
      <c r="K93" s="44"/>
      <c r="L93" s="38"/>
      <c r="M93" s="44"/>
    </row>
    <row r="94" spans="1:21" ht="24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</row>
    <row r="95" spans="1:21" ht="24" customHeight="1">
      <c r="A95" s="38"/>
      <c r="B95" s="38"/>
      <c r="C95" s="38"/>
      <c r="D95" s="37" t="s">
        <v>68</v>
      </c>
      <c r="E95" s="38"/>
      <c r="F95" s="38"/>
      <c r="G95" s="38"/>
      <c r="H95" s="38"/>
      <c r="I95" s="38"/>
      <c r="J95" s="38"/>
      <c r="K95" s="38"/>
      <c r="L95" s="38"/>
      <c r="M95" s="38"/>
    </row>
    <row r="96" spans="1:21" ht="24" customHeight="1">
      <c r="A96" s="57"/>
      <c r="B96" s="57"/>
      <c r="C96" s="57"/>
      <c r="D96" s="37"/>
      <c r="E96" s="39"/>
      <c r="F96" s="39"/>
      <c r="G96" s="44"/>
      <c r="H96" s="39"/>
      <c r="I96" s="44"/>
      <c r="J96" s="44"/>
      <c r="K96" s="44"/>
      <c r="L96" s="39"/>
      <c r="M96" s="44"/>
    </row>
    <row r="121" spans="1:1" ht="24" customHeight="1">
      <c r="A121" s="34" t="s">
        <v>69</v>
      </c>
    </row>
  </sheetData>
  <mergeCells count="9">
    <mergeCell ref="G68:I68"/>
    <mergeCell ref="K68:M68"/>
    <mergeCell ref="G37:I37"/>
    <mergeCell ref="G5:I5"/>
    <mergeCell ref="A4:M4"/>
    <mergeCell ref="A36:M36"/>
    <mergeCell ref="K5:M5"/>
    <mergeCell ref="K37:M37"/>
    <mergeCell ref="A67:M67"/>
  </mergeCells>
  <pageMargins left="0.78740157480314965" right="0.31496062992125984" top="0.78740157480314965" bottom="0.19685039370078741" header="0.31496062992125984" footer="0.31496062992125984"/>
  <pageSetup paperSize="9" scale="83" fitToHeight="3" orientation="portrait" r:id="rId1"/>
  <rowBreaks count="3" manualBreakCount="3">
    <brk id="32" max="16383" man="1"/>
    <brk id="63" max="16383" man="1"/>
    <brk id="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8"/>
  <sheetViews>
    <sheetView showGridLines="0" view="pageBreakPreview" topLeftCell="A68" zoomScale="83" zoomScaleNormal="90" zoomScaleSheetLayoutView="100" workbookViewId="0">
      <selection activeCell="D82" sqref="D82"/>
    </sheetView>
  </sheetViews>
  <sheetFormatPr defaultColWidth="9.33203125" defaultRowHeight="20.85" customHeight="1"/>
  <cols>
    <col min="1" max="1" width="9.33203125" style="59"/>
    <col min="2" max="2" width="15.5546875" style="59" customWidth="1"/>
    <col min="3" max="3" width="12.6640625" style="59" customWidth="1"/>
    <col min="4" max="4" width="8.6640625" style="59" customWidth="1"/>
    <col min="5" max="5" width="7" style="59" customWidth="1"/>
    <col min="6" max="6" width="1.6640625" style="83" customWidth="1"/>
    <col min="7" max="7" width="13.6640625" style="59" customWidth="1"/>
    <col min="8" max="8" width="1.33203125" style="59" customWidth="1"/>
    <col min="9" max="9" width="13.6640625" style="59" customWidth="1"/>
    <col min="10" max="10" width="1.33203125" style="59" customWidth="1"/>
    <col min="11" max="11" width="13.6640625" style="59" customWidth="1"/>
    <col min="12" max="12" width="1.33203125" style="59" customWidth="1"/>
    <col min="13" max="13" width="13.6640625" style="59" customWidth="1"/>
    <col min="14" max="14" width="1.33203125" style="59" customWidth="1"/>
    <col min="15" max="15" width="13.6640625" style="59" customWidth="1"/>
    <col min="16" max="16" width="12.6640625" style="83" customWidth="1"/>
    <col min="17" max="17" width="14.5546875" style="59" customWidth="1"/>
    <col min="18" max="18" width="9.33203125" style="59"/>
    <col min="19" max="19" width="9.33203125" style="83"/>
    <col min="20" max="16384" width="9.33203125" style="59"/>
  </cols>
  <sheetData>
    <row r="1" spans="1:19" ht="20.85" customHeight="1">
      <c r="K1" s="112" t="s">
        <v>70</v>
      </c>
      <c r="L1" s="112"/>
      <c r="M1" s="112"/>
      <c r="N1" s="83"/>
    </row>
    <row r="2" spans="1:19" s="26" customFormat="1" ht="20.85" customHeight="1">
      <c r="A2" s="63" t="s">
        <v>0</v>
      </c>
      <c r="B2" s="24"/>
      <c r="C2" s="24"/>
      <c r="D2" s="24"/>
      <c r="E2" s="24"/>
      <c r="F2" s="28"/>
      <c r="G2" s="25"/>
      <c r="H2" s="25"/>
      <c r="I2" s="25"/>
      <c r="J2" s="24"/>
      <c r="K2" s="25"/>
      <c r="L2" s="24"/>
      <c r="M2" s="24"/>
      <c r="P2" s="28"/>
      <c r="S2" s="28"/>
    </row>
    <row r="3" spans="1:19" s="26" customFormat="1" ht="20.85" customHeight="1">
      <c r="A3" s="42" t="s">
        <v>71</v>
      </c>
      <c r="B3" s="38"/>
      <c r="C3" s="38"/>
      <c r="D3" s="38"/>
      <c r="E3" s="38"/>
      <c r="F3" s="50"/>
      <c r="G3" s="44"/>
      <c r="H3" s="44"/>
      <c r="I3" s="44"/>
      <c r="J3" s="38"/>
      <c r="K3" s="44"/>
      <c r="L3" s="38"/>
      <c r="M3" s="38"/>
      <c r="P3" s="28"/>
      <c r="S3" s="28"/>
    </row>
    <row r="4" spans="1:19" s="1" customFormat="1" ht="20.85" customHeight="1">
      <c r="A4" s="15" t="s">
        <v>192</v>
      </c>
      <c r="B4" s="38"/>
      <c r="C4" s="38"/>
      <c r="D4" s="38"/>
      <c r="E4" s="38"/>
      <c r="F4" s="50"/>
      <c r="G4" s="44"/>
      <c r="H4" s="44"/>
      <c r="I4" s="44"/>
      <c r="J4" s="38"/>
      <c r="K4" s="44"/>
      <c r="L4" s="38"/>
      <c r="M4" s="38"/>
      <c r="P4" s="58"/>
      <c r="S4" s="58"/>
    </row>
    <row r="5" spans="1:19" s="1" customFormat="1" ht="20.85" customHeight="1">
      <c r="A5" s="111" t="s">
        <v>2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P5" s="58"/>
      <c r="S5" s="58"/>
    </row>
    <row r="6" spans="1:19" s="1" customFormat="1" ht="20.85" customHeight="1">
      <c r="A6" s="50"/>
      <c r="B6" s="50"/>
      <c r="C6" s="50"/>
      <c r="D6" s="50"/>
      <c r="E6" s="50"/>
      <c r="F6" s="50"/>
      <c r="G6" s="108" t="s">
        <v>3</v>
      </c>
      <c r="H6" s="108"/>
      <c r="I6" s="108"/>
      <c r="J6" s="50"/>
      <c r="K6" s="108" t="s">
        <v>4</v>
      </c>
      <c r="L6" s="108"/>
      <c r="M6" s="108"/>
      <c r="P6" s="58"/>
      <c r="S6" s="58"/>
    </row>
    <row r="7" spans="1:19" s="34" customFormat="1" ht="20.85" customHeight="1">
      <c r="A7" s="59"/>
      <c r="B7" s="59"/>
      <c r="C7" s="59"/>
      <c r="D7" s="59"/>
      <c r="E7" s="60" t="s">
        <v>5</v>
      </c>
      <c r="F7" s="61"/>
      <c r="G7" s="62">
        <v>2569</v>
      </c>
      <c r="H7" s="62"/>
      <c r="I7" s="62">
        <v>2568</v>
      </c>
      <c r="J7" s="60"/>
      <c r="K7" s="62">
        <v>2569</v>
      </c>
      <c r="L7" s="62"/>
      <c r="M7" s="62">
        <v>2568</v>
      </c>
      <c r="P7" s="28"/>
      <c r="S7" s="28"/>
    </row>
    <row r="8" spans="1:19" s="34" customFormat="1" ht="20.85" customHeight="1">
      <c r="A8" s="63" t="s">
        <v>72</v>
      </c>
      <c r="B8" s="59"/>
      <c r="C8" s="59"/>
      <c r="D8" s="59"/>
      <c r="E8" s="60"/>
      <c r="F8" s="61"/>
      <c r="G8" s="62"/>
      <c r="H8" s="62"/>
      <c r="I8" s="64"/>
      <c r="J8" s="60"/>
      <c r="K8" s="62"/>
      <c r="L8" s="65"/>
      <c r="M8" s="64"/>
      <c r="P8" s="28"/>
      <c r="S8" s="28"/>
    </row>
    <row r="9" spans="1:19" s="34" customFormat="1" ht="20.85" customHeight="1">
      <c r="A9" s="42" t="s">
        <v>73</v>
      </c>
      <c r="B9" s="38"/>
      <c r="C9" s="39"/>
      <c r="D9" s="39"/>
      <c r="E9" s="38"/>
      <c r="F9" s="50"/>
      <c r="G9" s="44"/>
      <c r="H9" s="44"/>
      <c r="I9" s="44"/>
      <c r="J9" s="38"/>
      <c r="K9" s="44"/>
      <c r="L9" s="38"/>
      <c r="M9" s="38"/>
      <c r="P9" s="28"/>
      <c r="S9" s="28"/>
    </row>
    <row r="10" spans="1:19" s="34" customFormat="1" ht="20.85" customHeight="1">
      <c r="A10" s="38" t="s">
        <v>74</v>
      </c>
      <c r="B10" s="38"/>
      <c r="C10" s="39"/>
      <c r="D10" s="39"/>
      <c r="E10" s="38"/>
      <c r="F10" s="50"/>
      <c r="G10" s="34">
        <v>302467</v>
      </c>
      <c r="H10" s="45"/>
      <c r="I10" s="45">
        <v>376415</v>
      </c>
      <c r="K10" s="45">
        <v>6008</v>
      </c>
      <c r="L10" s="38"/>
      <c r="M10" s="45">
        <v>6635</v>
      </c>
      <c r="P10" s="28"/>
      <c r="S10" s="28"/>
    </row>
    <row r="11" spans="1:19" s="34" customFormat="1" ht="20.85" customHeight="1">
      <c r="A11" s="38" t="s">
        <v>75</v>
      </c>
      <c r="B11" s="38"/>
      <c r="C11" s="39"/>
      <c r="D11" s="39"/>
      <c r="E11" s="38"/>
      <c r="F11" s="50"/>
      <c r="G11" s="34">
        <v>57472</v>
      </c>
      <c r="H11" s="45"/>
      <c r="I11" s="45">
        <v>53317</v>
      </c>
      <c r="K11" s="45">
        <v>0</v>
      </c>
      <c r="L11" s="38"/>
      <c r="M11" s="45">
        <v>0</v>
      </c>
      <c r="P11" s="28"/>
      <c r="S11" s="28"/>
    </row>
    <row r="12" spans="1:19" s="34" customFormat="1" ht="20.85" customHeight="1">
      <c r="A12" s="37" t="s">
        <v>78</v>
      </c>
      <c r="B12" s="38"/>
      <c r="C12" s="39"/>
      <c r="D12" s="39"/>
      <c r="E12" s="38"/>
      <c r="F12" s="50"/>
      <c r="G12" s="34">
        <v>280</v>
      </c>
      <c r="I12" s="45">
        <v>644</v>
      </c>
      <c r="K12" s="45">
        <v>11</v>
      </c>
      <c r="M12" s="45">
        <v>527</v>
      </c>
      <c r="P12" s="28"/>
      <c r="S12" s="28"/>
    </row>
    <row r="13" spans="1:19" s="34" customFormat="1" ht="20.85" customHeight="1">
      <c r="A13" s="37" t="s">
        <v>79</v>
      </c>
      <c r="B13" s="38"/>
      <c r="C13" s="39"/>
      <c r="D13" s="39"/>
      <c r="E13" s="38"/>
      <c r="F13" s="50"/>
      <c r="G13" s="66">
        <v>2283</v>
      </c>
      <c r="I13" s="66">
        <v>2975</v>
      </c>
      <c r="K13" s="67">
        <v>53</v>
      </c>
      <c r="M13" s="66">
        <v>96</v>
      </c>
      <c r="P13" s="28"/>
      <c r="S13" s="28"/>
    </row>
    <row r="14" spans="1:19" s="34" customFormat="1" ht="20.85" customHeight="1">
      <c r="A14" s="42" t="s">
        <v>80</v>
      </c>
      <c r="B14" s="38"/>
      <c r="C14" s="39"/>
      <c r="D14" s="39"/>
      <c r="E14" s="38"/>
      <c r="F14" s="50"/>
      <c r="G14" s="67">
        <f>SUM(G10:G13)</f>
        <v>362502</v>
      </c>
      <c r="H14" s="45"/>
      <c r="I14" s="67">
        <f>SUM(I10:I13)</f>
        <v>433351</v>
      </c>
      <c r="J14" s="38"/>
      <c r="K14" s="67">
        <f>SUM(K10:K13)</f>
        <v>6072</v>
      </c>
      <c r="L14" s="45"/>
      <c r="M14" s="67">
        <f>SUM(M10:M13)</f>
        <v>7258</v>
      </c>
      <c r="P14" s="28"/>
      <c r="S14" s="28"/>
    </row>
    <row r="15" spans="1:19" s="34" customFormat="1" ht="20.85" customHeight="1">
      <c r="A15" s="42" t="s">
        <v>81</v>
      </c>
      <c r="B15" s="38"/>
      <c r="C15" s="39"/>
      <c r="D15" s="39"/>
      <c r="E15" s="3"/>
      <c r="F15" s="68"/>
      <c r="G15" s="45"/>
      <c r="H15" s="45"/>
      <c r="I15" s="45"/>
      <c r="J15" s="38"/>
      <c r="K15" s="45"/>
      <c r="L15" s="45"/>
      <c r="M15" s="45"/>
      <c r="P15" s="28"/>
      <c r="S15" s="28"/>
    </row>
    <row r="16" spans="1:19" s="34" customFormat="1" ht="20.85" customHeight="1">
      <c r="A16" s="38" t="s">
        <v>82</v>
      </c>
      <c r="B16" s="38"/>
      <c r="C16" s="39"/>
      <c r="D16" s="39"/>
      <c r="E16" s="3"/>
      <c r="F16" s="68"/>
      <c r="G16" s="45">
        <v>222614</v>
      </c>
      <c r="H16" s="45"/>
      <c r="I16" s="45">
        <v>281869</v>
      </c>
      <c r="K16" s="45">
        <v>5919</v>
      </c>
      <c r="L16" s="45"/>
      <c r="M16" s="45">
        <v>5886</v>
      </c>
      <c r="P16" s="28"/>
      <c r="S16" s="28"/>
    </row>
    <row r="17" spans="1:19" s="34" customFormat="1" ht="20.85" customHeight="1">
      <c r="A17" s="38" t="s">
        <v>83</v>
      </c>
      <c r="B17" s="38"/>
      <c r="C17" s="39"/>
      <c r="D17" s="39"/>
      <c r="E17" s="3"/>
      <c r="F17" s="68"/>
      <c r="G17" s="45">
        <v>40035</v>
      </c>
      <c r="H17" s="45"/>
      <c r="I17" s="45">
        <v>44522</v>
      </c>
      <c r="K17" s="45">
        <v>0</v>
      </c>
      <c r="L17" s="45"/>
      <c r="M17" s="45">
        <v>0</v>
      </c>
      <c r="P17" s="28"/>
      <c r="S17" s="28"/>
    </row>
    <row r="18" spans="1:19" s="34" customFormat="1" ht="20.85" customHeight="1">
      <c r="A18" s="38" t="s">
        <v>84</v>
      </c>
      <c r="B18" s="38"/>
      <c r="C18" s="39"/>
      <c r="D18" s="39"/>
      <c r="E18" s="3"/>
      <c r="F18" s="68"/>
      <c r="G18" s="45">
        <v>55586</v>
      </c>
      <c r="H18" s="45"/>
      <c r="I18" s="45">
        <v>40086</v>
      </c>
      <c r="K18" s="45">
        <v>7280</v>
      </c>
      <c r="L18" s="45"/>
      <c r="M18" s="45">
        <v>6160</v>
      </c>
      <c r="P18" s="28"/>
      <c r="S18" s="28"/>
    </row>
    <row r="19" spans="1:19" s="34" customFormat="1" ht="20.85" customHeight="1">
      <c r="A19" s="42" t="s">
        <v>85</v>
      </c>
      <c r="B19" s="38"/>
      <c r="C19" s="39"/>
      <c r="D19" s="39"/>
      <c r="E19" s="38"/>
      <c r="F19" s="50"/>
      <c r="G19" s="70">
        <f>SUM(G16:G18)</f>
        <v>318235</v>
      </c>
      <c r="H19" s="45"/>
      <c r="I19" s="70">
        <f>SUM(I16:I18)</f>
        <v>366477</v>
      </c>
      <c r="J19" s="38"/>
      <c r="K19" s="70">
        <f>SUM(K16:K18)</f>
        <v>13199</v>
      </c>
      <c r="L19" s="45"/>
      <c r="M19" s="70">
        <f>SUM(M16:M18)</f>
        <v>12046</v>
      </c>
      <c r="P19" s="28"/>
      <c r="S19" s="28"/>
    </row>
    <row r="20" spans="1:19" s="34" customFormat="1" ht="20.85" customHeight="1">
      <c r="A20" s="42" t="s">
        <v>187</v>
      </c>
      <c r="B20" s="38"/>
      <c r="C20" s="39"/>
      <c r="D20" s="39"/>
      <c r="E20" s="38"/>
      <c r="F20" s="50"/>
      <c r="G20" s="45">
        <f>G14-G19</f>
        <v>44267</v>
      </c>
      <c r="H20" s="45"/>
      <c r="I20" s="45">
        <f>I14-I19</f>
        <v>66874</v>
      </c>
      <c r="J20" s="38"/>
      <c r="K20" s="45">
        <f>K14-K19</f>
        <v>-7127</v>
      </c>
      <c r="L20" s="45"/>
      <c r="M20" s="45">
        <f>M14-M19</f>
        <v>-4788</v>
      </c>
      <c r="P20" s="28"/>
      <c r="S20" s="28"/>
    </row>
    <row r="21" spans="1:19" s="34" customFormat="1" ht="20.85" customHeight="1">
      <c r="A21" s="38" t="s">
        <v>86</v>
      </c>
      <c r="B21" s="38"/>
      <c r="C21" s="39"/>
      <c r="D21" s="39"/>
      <c r="E21" s="38"/>
      <c r="F21" s="50"/>
      <c r="G21" s="45">
        <v>1866</v>
      </c>
      <c r="H21" s="45"/>
      <c r="I21" s="45">
        <v>2977</v>
      </c>
      <c r="K21" s="45">
        <v>4537</v>
      </c>
      <c r="L21" s="45"/>
      <c r="M21" s="45">
        <v>6014</v>
      </c>
      <c r="P21" s="28"/>
      <c r="S21" s="28"/>
    </row>
    <row r="22" spans="1:19" s="34" customFormat="1" ht="20.85" customHeight="1">
      <c r="A22" s="38" t="s">
        <v>87</v>
      </c>
      <c r="B22" s="38"/>
      <c r="C22" s="39"/>
      <c r="D22" s="39"/>
      <c r="E22" s="3"/>
      <c r="F22" s="68"/>
      <c r="G22" s="67">
        <v>-1131</v>
      </c>
      <c r="H22" s="45"/>
      <c r="I22" s="67">
        <v>-1533</v>
      </c>
      <c r="K22" s="67">
        <v>-23</v>
      </c>
      <c r="L22" s="45"/>
      <c r="M22" s="67">
        <v>-236</v>
      </c>
      <c r="P22" s="28"/>
      <c r="S22" s="28"/>
    </row>
    <row r="23" spans="1:19" s="34" customFormat="1" ht="20.85" customHeight="1">
      <c r="A23" s="42" t="s">
        <v>215</v>
      </c>
      <c r="B23" s="38"/>
      <c r="C23" s="39"/>
      <c r="D23" s="39"/>
      <c r="E23" s="38"/>
      <c r="F23" s="50"/>
      <c r="G23" s="45">
        <f>SUM(G20:G22)</f>
        <v>45002</v>
      </c>
      <c r="H23" s="45"/>
      <c r="I23" s="45">
        <f>SUM(I20:I22)</f>
        <v>68318</v>
      </c>
      <c r="J23" s="38"/>
      <c r="K23" s="45">
        <f>SUM(K20:K22)</f>
        <v>-2613</v>
      </c>
      <c r="L23" s="45"/>
      <c r="M23" s="45">
        <f>SUM(M20:M22)</f>
        <v>990</v>
      </c>
      <c r="P23" s="28"/>
      <c r="S23" s="28"/>
    </row>
    <row r="24" spans="1:19" s="34" customFormat="1" ht="20.85" customHeight="1">
      <c r="A24" s="38" t="s">
        <v>200</v>
      </c>
      <c r="B24" s="38"/>
      <c r="C24" s="39"/>
      <c r="D24" s="39"/>
      <c r="E24" s="3">
        <v>8</v>
      </c>
      <c r="F24" s="68"/>
      <c r="G24" s="45">
        <v>-12485</v>
      </c>
      <c r="H24" s="45"/>
      <c r="I24" s="67">
        <v>-16779</v>
      </c>
      <c r="K24" s="67">
        <v>-321</v>
      </c>
      <c r="L24" s="45"/>
      <c r="M24" s="67">
        <v>-5</v>
      </c>
      <c r="P24" s="28"/>
      <c r="S24" s="28"/>
    </row>
    <row r="25" spans="1:19" s="34" customFormat="1" ht="20.85" customHeight="1">
      <c r="A25" s="42" t="s">
        <v>202</v>
      </c>
      <c r="B25" s="38"/>
      <c r="C25" s="39"/>
      <c r="D25" s="39"/>
      <c r="E25" s="38"/>
      <c r="F25" s="50"/>
      <c r="G25" s="70">
        <f>SUM(G23:G24)</f>
        <v>32517</v>
      </c>
      <c r="H25" s="45"/>
      <c r="I25" s="70">
        <f>SUM(I23:I24)</f>
        <v>51539</v>
      </c>
      <c r="J25" s="38"/>
      <c r="K25" s="70">
        <f>SUM(K23:K24)</f>
        <v>-2934</v>
      </c>
      <c r="L25" s="45"/>
      <c r="M25" s="70">
        <f>SUM(M23:M24)</f>
        <v>985</v>
      </c>
      <c r="P25" s="28"/>
      <c r="S25" s="28"/>
    </row>
    <row r="26" spans="1:19" s="34" customFormat="1" ht="15.75" customHeight="1">
      <c r="A26" s="38"/>
      <c r="B26" s="38"/>
      <c r="C26" s="39"/>
      <c r="D26" s="39"/>
      <c r="E26" s="38"/>
      <c r="F26" s="50"/>
      <c r="G26" s="44"/>
      <c r="H26" s="44"/>
      <c r="I26" s="44"/>
      <c r="J26" s="38"/>
      <c r="K26" s="44"/>
      <c r="L26" s="45"/>
      <c r="M26" s="45"/>
      <c r="P26" s="28"/>
      <c r="S26" s="28"/>
    </row>
    <row r="27" spans="1:19" s="34" customFormat="1" ht="20.85" customHeight="1">
      <c r="A27" s="42" t="s">
        <v>89</v>
      </c>
      <c r="B27" s="38"/>
      <c r="C27" s="39"/>
      <c r="D27" s="39"/>
      <c r="E27" s="38"/>
      <c r="F27" s="50"/>
      <c r="G27" s="44"/>
      <c r="H27" s="44"/>
      <c r="I27" s="44"/>
      <c r="J27" s="38"/>
      <c r="K27" s="44"/>
      <c r="L27" s="45"/>
      <c r="M27" s="45"/>
      <c r="P27" s="28"/>
      <c r="S27" s="28"/>
    </row>
    <row r="28" spans="1:19" s="34" customFormat="1" ht="20.85" customHeight="1">
      <c r="A28" s="42" t="s">
        <v>90</v>
      </c>
      <c r="B28" s="38"/>
      <c r="C28" s="39"/>
      <c r="D28" s="39"/>
      <c r="E28" s="3"/>
      <c r="F28" s="50"/>
      <c r="G28" s="67">
        <v>0</v>
      </c>
      <c r="H28" s="44"/>
      <c r="I28" s="67">
        <v>0</v>
      </c>
      <c r="J28" s="38"/>
      <c r="K28" s="67">
        <v>0</v>
      </c>
      <c r="L28" s="45"/>
      <c r="M28" s="67">
        <v>0</v>
      </c>
      <c r="P28" s="28"/>
      <c r="S28" s="28"/>
    </row>
    <row r="29" spans="1:19" s="34" customFormat="1" ht="15.75" customHeight="1">
      <c r="A29" s="38"/>
      <c r="B29" s="38"/>
      <c r="C29" s="39"/>
      <c r="D29" s="39"/>
      <c r="E29" s="38"/>
      <c r="F29" s="50"/>
      <c r="G29" s="44"/>
      <c r="H29" s="44"/>
      <c r="I29" s="44"/>
      <c r="J29" s="38"/>
      <c r="K29" s="44"/>
      <c r="L29" s="45"/>
      <c r="M29" s="45"/>
      <c r="P29" s="28"/>
      <c r="S29" s="28"/>
    </row>
    <row r="30" spans="1:19" s="34" customFormat="1" ht="20.85" customHeight="1" thickBot="1">
      <c r="A30" s="42" t="s">
        <v>91</v>
      </c>
      <c r="B30" s="38"/>
      <c r="C30" s="39"/>
      <c r="D30" s="39"/>
      <c r="E30" s="38"/>
      <c r="F30" s="50"/>
      <c r="G30" s="71">
        <f>G25</f>
        <v>32517</v>
      </c>
      <c r="H30" s="44"/>
      <c r="I30" s="71">
        <f>I25</f>
        <v>51539</v>
      </c>
      <c r="J30" s="38"/>
      <c r="K30" s="71">
        <f>K25</f>
        <v>-2934</v>
      </c>
      <c r="L30" s="45"/>
      <c r="M30" s="71">
        <f>M25</f>
        <v>985</v>
      </c>
      <c r="P30" s="28"/>
      <c r="S30" s="28"/>
    </row>
    <row r="31" spans="1:19" s="34" customFormat="1" ht="15.75" customHeight="1" thickTop="1">
      <c r="A31" s="42"/>
      <c r="B31" s="38"/>
      <c r="C31" s="39"/>
      <c r="D31" s="39"/>
      <c r="E31" s="38"/>
      <c r="F31" s="50"/>
      <c r="G31" s="45"/>
      <c r="H31" s="44"/>
      <c r="I31" s="45"/>
      <c r="J31" s="38"/>
      <c r="K31" s="45"/>
      <c r="L31" s="45"/>
      <c r="M31" s="45"/>
      <c r="P31" s="28"/>
      <c r="S31" s="28"/>
    </row>
    <row r="32" spans="1:19" s="34" customFormat="1" ht="20.85" customHeight="1">
      <c r="A32" s="42" t="s">
        <v>203</v>
      </c>
      <c r="B32" s="38"/>
      <c r="C32" s="39"/>
      <c r="D32" s="39"/>
      <c r="E32" s="38"/>
      <c r="F32" s="50"/>
      <c r="G32" s="45"/>
      <c r="H32" s="44"/>
      <c r="I32" s="45"/>
      <c r="J32" s="38"/>
      <c r="K32" s="45"/>
      <c r="L32" s="45"/>
      <c r="M32" s="45"/>
      <c r="P32" s="28"/>
      <c r="S32" s="28"/>
    </row>
    <row r="33" spans="1:27" s="34" customFormat="1" ht="20.85" customHeight="1" thickBot="1">
      <c r="A33" s="38" t="s">
        <v>92</v>
      </c>
      <c r="B33" s="38"/>
      <c r="C33" s="39"/>
      <c r="D33" s="39"/>
      <c r="E33" s="38"/>
      <c r="F33" s="50"/>
      <c r="G33" s="45">
        <f>G25-G34</f>
        <v>30582</v>
      </c>
      <c r="H33" s="44"/>
      <c r="I33" s="45">
        <f>I25-I34</f>
        <v>51141</v>
      </c>
      <c r="J33" s="38"/>
      <c r="K33" s="71">
        <f>K25</f>
        <v>-2934</v>
      </c>
      <c r="L33" s="45"/>
      <c r="M33" s="71">
        <f>M25</f>
        <v>985</v>
      </c>
      <c r="P33" s="28"/>
      <c r="S33" s="28"/>
    </row>
    <row r="34" spans="1:27" s="34" customFormat="1" ht="20.85" customHeight="1" thickTop="1">
      <c r="A34" s="38" t="s">
        <v>93</v>
      </c>
      <c r="B34" s="38"/>
      <c r="C34" s="39"/>
      <c r="D34" s="39"/>
      <c r="E34" s="38"/>
      <c r="F34" s="50"/>
      <c r="G34" s="67">
        <v>1935</v>
      </c>
      <c r="H34" s="44"/>
      <c r="I34" s="67">
        <v>398</v>
      </c>
      <c r="J34" s="38"/>
      <c r="K34" s="45"/>
      <c r="L34" s="45"/>
      <c r="M34" s="45"/>
      <c r="P34" s="28"/>
      <c r="S34" s="28"/>
    </row>
    <row r="35" spans="1:27" s="34" customFormat="1" ht="20.85" customHeight="1" thickBot="1">
      <c r="A35" s="38"/>
      <c r="B35" s="38"/>
      <c r="C35" s="39"/>
      <c r="D35" s="39"/>
      <c r="E35" s="38"/>
      <c r="F35" s="50"/>
      <c r="G35" s="71">
        <f>SUM(G33:G34)</f>
        <v>32517</v>
      </c>
      <c r="H35" s="44"/>
      <c r="I35" s="71">
        <f>SUM(I33:I34)</f>
        <v>51539</v>
      </c>
      <c r="J35" s="38"/>
      <c r="K35" s="45"/>
      <c r="L35" s="45"/>
      <c r="M35" s="45"/>
      <c r="P35" s="28"/>
      <c r="S35" s="28"/>
    </row>
    <row r="36" spans="1:27" s="34" customFormat="1" ht="15.75" customHeight="1" thickTop="1">
      <c r="A36" s="38"/>
      <c r="B36" s="38"/>
      <c r="C36" s="39"/>
      <c r="D36" s="39"/>
      <c r="E36" s="38"/>
      <c r="F36" s="50"/>
      <c r="G36" s="45"/>
      <c r="H36" s="44"/>
      <c r="I36" s="45"/>
      <c r="J36" s="38"/>
      <c r="K36" s="45"/>
      <c r="L36" s="45"/>
      <c r="M36" s="45"/>
      <c r="P36" s="28"/>
      <c r="S36" s="28"/>
    </row>
    <row r="37" spans="1:27" s="34" customFormat="1" ht="20.85" customHeight="1">
      <c r="A37" s="42" t="s">
        <v>94</v>
      </c>
      <c r="B37" s="38"/>
      <c r="C37" s="39"/>
      <c r="D37" s="39"/>
      <c r="E37" s="38"/>
      <c r="F37" s="50"/>
      <c r="G37" s="45"/>
      <c r="H37" s="44"/>
      <c r="I37" s="45"/>
      <c r="J37" s="38"/>
      <c r="K37" s="45"/>
      <c r="L37" s="45"/>
      <c r="M37" s="45"/>
      <c r="P37" s="28"/>
      <c r="S37" s="28"/>
    </row>
    <row r="38" spans="1:27" s="34" customFormat="1" ht="20.85" customHeight="1" thickBot="1">
      <c r="A38" s="38" t="s">
        <v>92</v>
      </c>
      <c r="B38" s="38"/>
      <c r="C38" s="39"/>
      <c r="D38" s="39"/>
      <c r="E38" s="38"/>
      <c r="F38" s="50"/>
      <c r="G38" s="45">
        <f>G30-G39</f>
        <v>30582</v>
      </c>
      <c r="H38" s="44"/>
      <c r="I38" s="45">
        <f>I30-I39</f>
        <v>51141</v>
      </c>
      <c r="J38" s="38"/>
      <c r="K38" s="71">
        <f>K30</f>
        <v>-2934</v>
      </c>
      <c r="L38" s="45"/>
      <c r="M38" s="71">
        <f>M30</f>
        <v>985</v>
      </c>
      <c r="P38" s="28"/>
      <c r="S38" s="28"/>
    </row>
    <row r="39" spans="1:27" s="34" customFormat="1" ht="20.85" customHeight="1" thickTop="1">
      <c r="A39" s="38" t="s">
        <v>93</v>
      </c>
      <c r="B39" s="38"/>
      <c r="C39" s="39"/>
      <c r="D39" s="39"/>
      <c r="E39" s="38"/>
      <c r="F39" s="50"/>
      <c r="G39" s="67">
        <v>1935</v>
      </c>
      <c r="H39" s="44"/>
      <c r="I39" s="67">
        <v>398</v>
      </c>
      <c r="J39" s="38"/>
      <c r="K39" s="45"/>
      <c r="L39" s="45"/>
      <c r="M39" s="45"/>
      <c r="P39" s="28"/>
      <c r="S39" s="28"/>
    </row>
    <row r="40" spans="1:27" s="34" customFormat="1" ht="20.85" customHeight="1" thickBot="1">
      <c r="B40" s="38"/>
      <c r="C40" s="39"/>
      <c r="D40" s="39"/>
      <c r="E40" s="38"/>
      <c r="F40" s="50"/>
      <c r="G40" s="71">
        <f>G38+G39</f>
        <v>32517</v>
      </c>
      <c r="H40" s="44"/>
      <c r="I40" s="71">
        <f>SUM(I38:I39)</f>
        <v>51539</v>
      </c>
      <c r="J40" s="38"/>
      <c r="K40" s="45"/>
      <c r="L40" s="45"/>
      <c r="M40" s="45"/>
      <c r="P40" s="28"/>
      <c r="S40" s="28"/>
    </row>
    <row r="41" spans="1:27" s="34" customFormat="1" ht="15.75" customHeight="1" thickTop="1">
      <c r="A41" s="38"/>
      <c r="B41" s="38"/>
      <c r="C41" s="39"/>
      <c r="D41" s="39"/>
      <c r="E41" s="38"/>
      <c r="F41" s="50"/>
      <c r="G41" s="44"/>
      <c r="H41" s="44"/>
      <c r="I41" s="44"/>
      <c r="J41" s="38"/>
      <c r="K41" s="44"/>
      <c r="L41" s="45"/>
      <c r="M41" s="45"/>
      <c r="P41" s="28"/>
      <c r="S41" s="28"/>
    </row>
    <row r="42" spans="1:27" s="34" customFormat="1" ht="20.85" customHeight="1">
      <c r="A42" s="111" t="s">
        <v>95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P42" s="28"/>
      <c r="S42" s="28"/>
    </row>
    <row r="43" spans="1:27" s="34" customFormat="1" ht="20.85" customHeight="1">
      <c r="A43" s="42" t="s">
        <v>96</v>
      </c>
      <c r="B43" s="38"/>
      <c r="C43" s="39"/>
      <c r="D43" s="39"/>
      <c r="E43" s="3"/>
      <c r="F43" s="68"/>
      <c r="G43" s="45"/>
      <c r="H43" s="45"/>
      <c r="I43" s="45"/>
      <c r="J43" s="38"/>
      <c r="K43" s="45"/>
      <c r="L43" s="45"/>
      <c r="M43" s="45"/>
      <c r="P43" s="28"/>
      <c r="S43" s="28"/>
    </row>
    <row r="44" spans="1:27" s="34" customFormat="1" ht="20.85" customHeight="1">
      <c r="A44" s="38" t="s">
        <v>97</v>
      </c>
      <c r="B44" s="38"/>
      <c r="C44" s="39"/>
      <c r="D44" s="39"/>
      <c r="E44" s="3"/>
      <c r="F44" s="68"/>
      <c r="G44" s="45"/>
      <c r="H44" s="45"/>
      <c r="I44" s="45"/>
      <c r="J44" s="38"/>
      <c r="K44" s="45"/>
      <c r="L44" s="45"/>
      <c r="M44" s="45"/>
      <c r="P44" s="28"/>
      <c r="S44" s="28"/>
    </row>
    <row r="45" spans="1:27" s="34" customFormat="1" ht="20.85" customHeight="1" thickBot="1">
      <c r="A45" s="69" t="s">
        <v>204</v>
      </c>
      <c r="B45" s="38"/>
      <c r="C45" s="39"/>
      <c r="D45" s="39"/>
      <c r="E45" s="3"/>
      <c r="F45" s="68"/>
      <c r="G45" s="72">
        <f>G38/320000</f>
        <v>9.5568749999999994E-2</v>
      </c>
      <c r="H45" s="45"/>
      <c r="I45" s="72">
        <v>0.16</v>
      </c>
      <c r="J45" s="44"/>
      <c r="K45" s="72">
        <f>K38/320000</f>
        <v>-9.1687499999999998E-3</v>
      </c>
      <c r="L45" s="44"/>
      <c r="M45" s="72">
        <v>3.0000000000000001E-3</v>
      </c>
      <c r="P45" s="73"/>
      <c r="R45" s="53"/>
      <c r="S45" s="73"/>
      <c r="U45" s="53"/>
      <c r="V45" s="53"/>
      <c r="AA45" s="53"/>
    </row>
    <row r="46" spans="1:27" s="34" customFormat="1" ht="15.75" customHeight="1" thickTop="1">
      <c r="A46" s="38"/>
      <c r="B46" s="38"/>
      <c r="C46" s="39"/>
      <c r="D46" s="39"/>
      <c r="E46" s="38"/>
      <c r="F46" s="50"/>
      <c r="G46" s="45"/>
      <c r="H46" s="45"/>
      <c r="I46" s="45"/>
      <c r="J46" s="38"/>
      <c r="K46" s="45"/>
      <c r="L46" s="45"/>
      <c r="M46" s="74"/>
      <c r="P46" s="73"/>
      <c r="S46" s="28"/>
    </row>
    <row r="47" spans="1:27" s="34" customFormat="1" ht="20.85" customHeight="1">
      <c r="A47" s="34" t="s">
        <v>30</v>
      </c>
      <c r="C47" s="36"/>
      <c r="D47" s="36"/>
      <c r="F47" s="28"/>
      <c r="G47" s="35"/>
      <c r="H47" s="35"/>
      <c r="I47" s="35"/>
      <c r="K47" s="35"/>
      <c r="P47" s="28"/>
      <c r="S47" s="28"/>
    </row>
    <row r="48" spans="1:27" ht="20.85" customHeight="1">
      <c r="K48" s="112" t="s">
        <v>70</v>
      </c>
      <c r="L48" s="112"/>
      <c r="M48" s="112"/>
      <c r="N48" s="83"/>
    </row>
    <row r="49" spans="1:19" s="26" customFormat="1" ht="20.85" customHeight="1">
      <c r="A49" s="63" t="s">
        <v>0</v>
      </c>
      <c r="B49" s="24"/>
      <c r="C49" s="24"/>
      <c r="D49" s="24"/>
      <c r="E49" s="24"/>
      <c r="F49" s="28"/>
      <c r="G49" s="25"/>
      <c r="H49" s="25"/>
      <c r="I49" s="25"/>
      <c r="J49" s="24"/>
      <c r="K49" s="25"/>
      <c r="L49" s="24"/>
      <c r="M49" s="24"/>
      <c r="P49" s="28"/>
      <c r="S49" s="28"/>
    </row>
    <row r="50" spans="1:19" s="26" customFormat="1" ht="20.85" customHeight="1">
      <c r="A50" s="42" t="s">
        <v>71</v>
      </c>
      <c r="B50" s="38"/>
      <c r="C50" s="38"/>
      <c r="D50" s="38"/>
      <c r="E50" s="38"/>
      <c r="F50" s="50"/>
      <c r="G50" s="44"/>
      <c r="H50" s="44"/>
      <c r="I50" s="44"/>
      <c r="J50" s="38"/>
      <c r="K50" s="44"/>
      <c r="L50" s="38"/>
      <c r="M50" s="38"/>
      <c r="P50" s="28"/>
      <c r="S50" s="28"/>
    </row>
    <row r="51" spans="1:19" s="1" customFormat="1" ht="20.85" customHeight="1">
      <c r="A51" s="15" t="s">
        <v>193</v>
      </c>
      <c r="B51" s="38"/>
      <c r="C51" s="38"/>
      <c r="D51" s="38"/>
      <c r="E51" s="38"/>
      <c r="F51" s="50"/>
      <c r="G51" s="44"/>
      <c r="H51" s="44"/>
      <c r="I51" s="44"/>
      <c r="J51" s="38"/>
      <c r="K51" s="44"/>
      <c r="L51" s="38"/>
      <c r="M51" s="38"/>
      <c r="P51" s="58"/>
      <c r="S51" s="58"/>
    </row>
    <row r="52" spans="1:19" s="1" customFormat="1" ht="20.85" customHeight="1">
      <c r="A52" s="111" t="s">
        <v>2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P52" s="58"/>
      <c r="S52" s="58"/>
    </row>
    <row r="53" spans="1:19" s="1" customFormat="1" ht="20.85" customHeight="1">
      <c r="A53" s="50"/>
      <c r="B53" s="50"/>
      <c r="C53" s="50"/>
      <c r="D53" s="50"/>
      <c r="E53" s="50"/>
      <c r="F53" s="50"/>
      <c r="G53" s="108" t="s">
        <v>3</v>
      </c>
      <c r="H53" s="108"/>
      <c r="I53" s="108"/>
      <c r="J53" s="50"/>
      <c r="K53" s="108" t="s">
        <v>4</v>
      </c>
      <c r="L53" s="108"/>
      <c r="M53" s="108"/>
      <c r="P53" s="58"/>
      <c r="S53" s="58"/>
    </row>
    <row r="54" spans="1:19" s="34" customFormat="1" ht="20.85" customHeight="1">
      <c r="A54" s="59"/>
      <c r="B54" s="59"/>
      <c r="C54" s="59"/>
      <c r="D54" s="59"/>
      <c r="E54" s="60" t="s">
        <v>5</v>
      </c>
      <c r="F54" s="61"/>
      <c r="G54" s="62">
        <v>2569</v>
      </c>
      <c r="H54" s="62"/>
      <c r="I54" s="62">
        <v>2568</v>
      </c>
      <c r="J54" s="60"/>
      <c r="K54" s="62">
        <v>2569</v>
      </c>
      <c r="L54" s="62"/>
      <c r="M54" s="62">
        <v>2568</v>
      </c>
      <c r="P54" s="28"/>
      <c r="S54" s="28"/>
    </row>
    <row r="55" spans="1:19" s="34" customFormat="1" ht="20.85" customHeight="1">
      <c r="A55" s="63" t="s">
        <v>72</v>
      </c>
      <c r="B55" s="59"/>
      <c r="C55" s="59"/>
      <c r="D55" s="59"/>
      <c r="E55" s="60"/>
      <c r="F55" s="61"/>
      <c r="G55" s="62"/>
      <c r="H55" s="62"/>
      <c r="I55" s="64"/>
      <c r="J55" s="60"/>
      <c r="K55" s="62"/>
      <c r="L55" s="65"/>
      <c r="M55" s="64"/>
      <c r="P55" s="28"/>
      <c r="S55" s="28"/>
    </row>
    <row r="56" spans="1:19" s="34" customFormat="1" ht="20.85" customHeight="1">
      <c r="A56" s="42" t="s">
        <v>73</v>
      </c>
      <c r="B56" s="38"/>
      <c r="C56" s="39"/>
      <c r="D56" s="39"/>
      <c r="E56" s="38"/>
      <c r="F56" s="50"/>
      <c r="G56" s="44"/>
      <c r="H56" s="44"/>
      <c r="I56" s="44"/>
      <c r="J56" s="38"/>
      <c r="K56" s="44"/>
      <c r="L56" s="38"/>
      <c r="M56" s="38"/>
      <c r="P56" s="28"/>
      <c r="S56" s="28"/>
    </row>
    <row r="57" spans="1:19" s="34" customFormat="1" ht="20.85" customHeight="1">
      <c r="A57" s="38" t="s">
        <v>74</v>
      </c>
      <c r="B57" s="38"/>
      <c r="C57" s="39"/>
      <c r="D57" s="39"/>
      <c r="E57" s="38"/>
      <c r="F57" s="50"/>
      <c r="G57" s="45">
        <v>548733</v>
      </c>
      <c r="H57" s="45"/>
      <c r="I57" s="45">
        <v>658219</v>
      </c>
      <c r="K57" s="45">
        <v>12015</v>
      </c>
      <c r="L57" s="38"/>
      <c r="M57" s="45">
        <v>13270</v>
      </c>
      <c r="P57" s="28"/>
      <c r="S57" s="28"/>
    </row>
    <row r="58" spans="1:19" s="34" customFormat="1" ht="20.85" customHeight="1">
      <c r="A58" s="38" t="s">
        <v>75</v>
      </c>
      <c r="B58" s="38"/>
      <c r="C58" s="39"/>
      <c r="D58" s="39"/>
      <c r="E58" s="38"/>
      <c r="F58" s="50"/>
      <c r="G58" s="45">
        <v>137332</v>
      </c>
      <c r="H58" s="45"/>
      <c r="I58" s="45">
        <v>115925</v>
      </c>
      <c r="K58" s="45">
        <v>0</v>
      </c>
      <c r="L58" s="38"/>
      <c r="M58" s="45">
        <v>0</v>
      </c>
      <c r="P58" s="28"/>
      <c r="S58" s="28"/>
    </row>
    <row r="59" spans="1:19" s="34" customFormat="1" ht="20.85" customHeight="1">
      <c r="A59" s="38" t="s">
        <v>76</v>
      </c>
      <c r="B59" s="38"/>
      <c r="C59" s="39"/>
      <c r="D59" s="39"/>
      <c r="E59" s="3" t="s">
        <v>77</v>
      </c>
      <c r="F59" s="50"/>
      <c r="G59" s="45">
        <v>0</v>
      </c>
      <c r="H59" s="45"/>
      <c r="I59" s="45">
        <v>0</v>
      </c>
      <c r="K59" s="45">
        <v>2515</v>
      </c>
      <c r="L59" s="38"/>
      <c r="M59" s="45">
        <v>100000</v>
      </c>
      <c r="P59" s="28"/>
      <c r="S59" s="28"/>
    </row>
    <row r="60" spans="1:19" s="34" customFormat="1" ht="20.85" customHeight="1">
      <c r="A60" s="37" t="s">
        <v>78</v>
      </c>
      <c r="B60" s="38"/>
      <c r="C60" s="39"/>
      <c r="D60" s="39"/>
      <c r="E60" s="38"/>
      <c r="F60" s="50"/>
      <c r="G60" s="45">
        <v>141</v>
      </c>
      <c r="I60" s="45">
        <v>410</v>
      </c>
      <c r="K60" s="45">
        <v>11</v>
      </c>
      <c r="M60" s="45">
        <v>1086</v>
      </c>
      <c r="P60" s="28"/>
      <c r="S60" s="28"/>
    </row>
    <row r="61" spans="1:19" s="34" customFormat="1" ht="20.85" customHeight="1">
      <c r="A61" s="37" t="s">
        <v>79</v>
      </c>
      <c r="B61" s="38"/>
      <c r="C61" s="39"/>
      <c r="D61" s="39"/>
      <c r="E61" s="38"/>
      <c r="F61" s="50"/>
      <c r="G61" s="66">
        <v>2782</v>
      </c>
      <c r="I61" s="66">
        <v>7936</v>
      </c>
      <c r="K61" s="66">
        <v>95</v>
      </c>
      <c r="M61" s="66">
        <v>150</v>
      </c>
      <c r="P61" s="28"/>
      <c r="S61" s="28"/>
    </row>
    <row r="62" spans="1:19" s="34" customFormat="1" ht="20.85" customHeight="1">
      <c r="A62" s="42" t="s">
        <v>80</v>
      </c>
      <c r="B62" s="38"/>
      <c r="C62" s="39"/>
      <c r="D62" s="39"/>
      <c r="E62" s="38"/>
      <c r="F62" s="50"/>
      <c r="G62" s="67">
        <f>SUM(G57:G61)</f>
        <v>688988</v>
      </c>
      <c r="H62" s="45"/>
      <c r="I62" s="67">
        <f>SUM(I57:I61)</f>
        <v>782490</v>
      </c>
      <c r="J62" s="38"/>
      <c r="K62" s="67">
        <f>SUM(K57:K61)</f>
        <v>14636</v>
      </c>
      <c r="L62" s="45"/>
      <c r="M62" s="67">
        <f>SUM(M57:M61)</f>
        <v>114506</v>
      </c>
      <c r="P62" s="28"/>
      <c r="S62" s="28"/>
    </row>
    <row r="63" spans="1:19" s="34" customFormat="1" ht="20.85" customHeight="1">
      <c r="A63" s="42" t="s">
        <v>81</v>
      </c>
      <c r="B63" s="38"/>
      <c r="C63" s="39"/>
      <c r="D63" s="39"/>
      <c r="E63" s="3"/>
      <c r="F63" s="68"/>
      <c r="G63" s="45"/>
      <c r="H63" s="45"/>
      <c r="I63" s="45"/>
      <c r="J63" s="38"/>
      <c r="K63" s="45"/>
      <c r="L63" s="45"/>
      <c r="M63" s="45"/>
      <c r="P63" s="28"/>
      <c r="S63" s="28"/>
    </row>
    <row r="64" spans="1:19" s="34" customFormat="1" ht="20.85" customHeight="1">
      <c r="A64" s="38" t="s">
        <v>82</v>
      </c>
      <c r="B64" s="38"/>
      <c r="C64" s="39"/>
      <c r="D64" s="39"/>
      <c r="E64" s="3"/>
      <c r="F64" s="68"/>
      <c r="G64" s="45">
        <v>414824</v>
      </c>
      <c r="H64" s="45"/>
      <c r="I64" s="45">
        <v>487643</v>
      </c>
      <c r="K64" s="45">
        <v>11199</v>
      </c>
      <c r="L64" s="45"/>
      <c r="M64" s="45">
        <v>12030</v>
      </c>
      <c r="P64" s="28"/>
      <c r="S64" s="28"/>
    </row>
    <row r="65" spans="1:19" s="34" customFormat="1" ht="20.85" customHeight="1">
      <c r="A65" s="38" t="s">
        <v>83</v>
      </c>
      <c r="B65" s="38"/>
      <c r="C65" s="39"/>
      <c r="D65" s="39"/>
      <c r="E65" s="3"/>
      <c r="F65" s="68"/>
      <c r="G65" s="45">
        <v>101335</v>
      </c>
      <c r="H65" s="45"/>
      <c r="I65" s="45">
        <v>92172</v>
      </c>
      <c r="K65" s="45">
        <v>0</v>
      </c>
      <c r="L65" s="45"/>
      <c r="M65" s="45">
        <v>0</v>
      </c>
      <c r="P65" s="28"/>
      <c r="S65" s="28"/>
    </row>
    <row r="66" spans="1:19" s="34" customFormat="1" ht="20.85" customHeight="1">
      <c r="A66" s="38" t="s">
        <v>84</v>
      </c>
      <c r="B66" s="38"/>
      <c r="C66" s="39"/>
      <c r="D66" s="39"/>
      <c r="E66" s="3"/>
      <c r="F66" s="68"/>
      <c r="G66" s="45">
        <v>87273</v>
      </c>
      <c r="H66" s="45"/>
      <c r="I66" s="45">
        <v>84349</v>
      </c>
      <c r="K66" s="45">
        <v>13527</v>
      </c>
      <c r="L66" s="45"/>
      <c r="M66" s="45">
        <v>11348</v>
      </c>
      <c r="P66" s="28"/>
      <c r="S66" s="28"/>
    </row>
    <row r="67" spans="1:19" s="34" customFormat="1" ht="20.85" customHeight="1">
      <c r="A67" s="42" t="s">
        <v>85</v>
      </c>
      <c r="B67" s="38"/>
      <c r="C67" s="39"/>
      <c r="D67" s="39"/>
      <c r="E67" s="38"/>
      <c r="F67" s="50"/>
      <c r="G67" s="70">
        <f>SUM(G64:G66)</f>
        <v>603432</v>
      </c>
      <c r="H67" s="45"/>
      <c r="I67" s="70">
        <f>SUM(I64:I66)</f>
        <v>664164</v>
      </c>
      <c r="J67" s="38"/>
      <c r="K67" s="70">
        <f>SUM(K64:K66)</f>
        <v>24726</v>
      </c>
      <c r="L67" s="45"/>
      <c r="M67" s="70">
        <f>SUM(M64:M66)</f>
        <v>23378</v>
      </c>
      <c r="P67" s="28"/>
      <c r="S67" s="28"/>
    </row>
    <row r="68" spans="1:19" s="34" customFormat="1" ht="20.85" customHeight="1">
      <c r="A68" s="42" t="s">
        <v>187</v>
      </c>
      <c r="B68" s="38"/>
      <c r="C68" s="39"/>
      <c r="D68" s="39"/>
      <c r="E68" s="38"/>
      <c r="F68" s="50"/>
      <c r="G68" s="45">
        <f>G62-G67</f>
        <v>85556</v>
      </c>
      <c r="H68" s="45"/>
      <c r="I68" s="45">
        <f>I62-I67</f>
        <v>118326</v>
      </c>
      <c r="J68" s="38"/>
      <c r="K68" s="45">
        <f>K62-K67</f>
        <v>-10090</v>
      </c>
      <c r="L68" s="45"/>
      <c r="M68" s="45">
        <f>M62-M67</f>
        <v>91128</v>
      </c>
      <c r="P68" s="28"/>
      <c r="S68" s="28"/>
    </row>
    <row r="69" spans="1:19" s="34" customFormat="1" ht="20.85" customHeight="1">
      <c r="A69" s="38" t="s">
        <v>86</v>
      </c>
      <c r="B69" s="38"/>
      <c r="C69" s="39"/>
      <c r="D69" s="39"/>
      <c r="E69" s="38"/>
      <c r="F69" s="50"/>
      <c r="G69" s="45">
        <v>3441</v>
      </c>
      <c r="H69" s="45"/>
      <c r="I69" s="45">
        <v>4080</v>
      </c>
      <c r="K69" s="45">
        <v>9157</v>
      </c>
      <c r="L69" s="45"/>
      <c r="M69" s="45">
        <v>10437</v>
      </c>
      <c r="P69" s="28"/>
      <c r="S69" s="28"/>
    </row>
    <row r="70" spans="1:19" s="34" customFormat="1" ht="20.85" customHeight="1">
      <c r="A70" s="38" t="s">
        <v>87</v>
      </c>
      <c r="B70" s="38"/>
      <c r="C70" s="39"/>
      <c r="D70" s="39"/>
      <c r="E70" s="3"/>
      <c r="F70" s="68"/>
      <c r="G70" s="67">
        <v>-2589</v>
      </c>
      <c r="H70" s="45"/>
      <c r="I70" s="67">
        <v>-2861</v>
      </c>
      <c r="K70" s="67">
        <v>-107</v>
      </c>
      <c r="L70" s="45"/>
      <c r="M70" s="67">
        <v>-525</v>
      </c>
      <c r="P70" s="28"/>
      <c r="S70" s="28"/>
    </row>
    <row r="71" spans="1:19" s="34" customFormat="1" ht="20.85" customHeight="1">
      <c r="A71" s="42" t="s">
        <v>201</v>
      </c>
      <c r="B71" s="38"/>
      <c r="C71" s="39"/>
      <c r="D71" s="39"/>
      <c r="E71" s="38"/>
      <c r="F71" s="50"/>
      <c r="G71" s="45">
        <f>SUM(G68:G70)</f>
        <v>86408</v>
      </c>
      <c r="H71" s="45"/>
      <c r="I71" s="45">
        <f>SUM(I68:I70)</f>
        <v>119545</v>
      </c>
      <c r="J71" s="38"/>
      <c r="K71" s="45">
        <f>SUM(K68:K70)</f>
        <v>-1040</v>
      </c>
      <c r="L71" s="45"/>
      <c r="M71" s="45">
        <f>SUM(M68:M70)</f>
        <v>101040</v>
      </c>
      <c r="P71" s="28"/>
      <c r="S71" s="28"/>
    </row>
    <row r="72" spans="1:19" s="34" customFormat="1" ht="20.85" customHeight="1">
      <c r="A72" s="38" t="s">
        <v>88</v>
      </c>
      <c r="B72" s="38"/>
      <c r="C72" s="39"/>
      <c r="D72" s="39"/>
      <c r="E72" s="3">
        <v>8</v>
      </c>
      <c r="F72" s="68"/>
      <c r="G72" s="45">
        <v>-22364</v>
      </c>
      <c r="H72" s="45"/>
      <c r="I72" s="67">
        <v>-28753</v>
      </c>
      <c r="K72" s="67">
        <v>-317</v>
      </c>
      <c r="L72" s="45"/>
      <c r="M72" s="67">
        <v>62</v>
      </c>
      <c r="O72" s="45"/>
      <c r="P72" s="28"/>
      <c r="S72" s="28"/>
    </row>
    <row r="73" spans="1:19" s="34" customFormat="1" ht="20.85" customHeight="1">
      <c r="A73" s="42" t="s">
        <v>202</v>
      </c>
      <c r="B73" s="38"/>
      <c r="C73" s="39"/>
      <c r="D73" s="39"/>
      <c r="E73" s="38"/>
      <c r="F73" s="50"/>
      <c r="G73" s="70">
        <f>SUM(G71:G72)</f>
        <v>64044</v>
      </c>
      <c r="H73" s="45"/>
      <c r="I73" s="70">
        <f>SUM(I71:I72)</f>
        <v>90792</v>
      </c>
      <c r="J73" s="38"/>
      <c r="K73" s="70">
        <f>SUM(K71:K72)</f>
        <v>-1357</v>
      </c>
      <c r="L73" s="45"/>
      <c r="M73" s="70">
        <f>SUM(M71:M72)</f>
        <v>101102</v>
      </c>
      <c r="O73" s="45"/>
      <c r="P73" s="28"/>
      <c r="S73" s="28"/>
    </row>
    <row r="74" spans="1:19" s="34" customFormat="1" ht="15.75" customHeight="1">
      <c r="A74" s="38"/>
      <c r="B74" s="38"/>
      <c r="C74" s="39"/>
      <c r="D74" s="39"/>
      <c r="E74" s="38"/>
      <c r="F74" s="50"/>
      <c r="G74" s="44"/>
      <c r="H74" s="44"/>
      <c r="I74" s="44"/>
      <c r="J74" s="38"/>
      <c r="K74" s="44"/>
      <c r="L74" s="45"/>
      <c r="M74" s="45"/>
      <c r="O74" s="44"/>
      <c r="P74" s="28"/>
      <c r="S74" s="28"/>
    </row>
    <row r="75" spans="1:19" s="34" customFormat="1" ht="20.85" customHeight="1">
      <c r="A75" s="42" t="s">
        <v>89</v>
      </c>
      <c r="B75" s="38"/>
      <c r="C75" s="39"/>
      <c r="D75" s="39"/>
      <c r="E75" s="38"/>
      <c r="F75" s="50"/>
      <c r="G75" s="44"/>
      <c r="H75" s="44"/>
      <c r="I75" s="44"/>
      <c r="J75" s="38"/>
      <c r="K75" s="44"/>
      <c r="L75" s="45"/>
      <c r="M75" s="45"/>
      <c r="O75" s="44"/>
      <c r="P75" s="28"/>
      <c r="S75" s="28"/>
    </row>
    <row r="76" spans="1:19" s="34" customFormat="1" ht="20.85" customHeight="1">
      <c r="A76" s="42" t="s">
        <v>90</v>
      </c>
      <c r="B76" s="38"/>
      <c r="C76" s="39"/>
      <c r="D76" s="39"/>
      <c r="E76" s="3"/>
      <c r="F76" s="50"/>
      <c r="G76" s="67">
        <v>0</v>
      </c>
      <c r="H76" s="44"/>
      <c r="I76" s="67">
        <v>0</v>
      </c>
      <c r="J76" s="38"/>
      <c r="K76" s="67">
        <v>0</v>
      </c>
      <c r="L76" s="45"/>
      <c r="M76" s="67">
        <v>0</v>
      </c>
      <c r="O76" s="45"/>
      <c r="P76" s="28"/>
      <c r="S76" s="28"/>
    </row>
    <row r="77" spans="1:19" s="34" customFormat="1" ht="15.75" customHeight="1">
      <c r="A77" s="38"/>
      <c r="B77" s="38"/>
      <c r="C77" s="39"/>
      <c r="D77" s="39"/>
      <c r="E77" s="38"/>
      <c r="F77" s="50"/>
      <c r="G77" s="44"/>
      <c r="H77" s="44"/>
      <c r="I77" s="44"/>
      <c r="J77" s="38"/>
      <c r="K77" s="44"/>
      <c r="L77" s="45"/>
      <c r="M77" s="45"/>
      <c r="O77" s="44"/>
      <c r="P77" s="28"/>
      <c r="S77" s="28"/>
    </row>
    <row r="78" spans="1:19" s="34" customFormat="1" ht="20.85" customHeight="1" thickBot="1">
      <c r="A78" s="42" t="s">
        <v>91</v>
      </c>
      <c r="B78" s="38"/>
      <c r="C78" s="39"/>
      <c r="D78" s="39"/>
      <c r="E78" s="38"/>
      <c r="F78" s="50"/>
      <c r="G78" s="71">
        <f>G73</f>
        <v>64044</v>
      </c>
      <c r="H78" s="44"/>
      <c r="I78" s="71">
        <f>I73</f>
        <v>90792</v>
      </c>
      <c r="J78" s="38"/>
      <c r="K78" s="71">
        <f>K73</f>
        <v>-1357</v>
      </c>
      <c r="L78" s="45"/>
      <c r="M78" s="71">
        <f>M73</f>
        <v>101102</v>
      </c>
      <c r="O78" s="45"/>
      <c r="P78" s="28"/>
      <c r="S78" s="28"/>
    </row>
    <row r="79" spans="1:19" s="34" customFormat="1" ht="15.75" customHeight="1" thickTop="1">
      <c r="A79" s="42"/>
      <c r="B79" s="38"/>
      <c r="C79" s="39"/>
      <c r="D79" s="39"/>
      <c r="E79" s="38"/>
      <c r="F79" s="50"/>
      <c r="G79" s="45"/>
      <c r="H79" s="44"/>
      <c r="I79" s="45"/>
      <c r="J79" s="38"/>
      <c r="K79" s="45"/>
      <c r="L79" s="45"/>
      <c r="M79" s="45"/>
      <c r="O79" s="45"/>
      <c r="P79" s="28"/>
      <c r="S79" s="28"/>
    </row>
    <row r="80" spans="1:19" s="34" customFormat="1" ht="20.85" customHeight="1">
      <c r="A80" s="42" t="s">
        <v>203</v>
      </c>
      <c r="B80" s="38"/>
      <c r="C80" s="39"/>
      <c r="D80" s="39"/>
      <c r="E80" s="38"/>
      <c r="F80" s="50"/>
      <c r="G80" s="45"/>
      <c r="H80" s="44"/>
      <c r="I80" s="45"/>
      <c r="J80" s="38"/>
      <c r="K80" s="45"/>
      <c r="L80" s="45"/>
      <c r="M80" s="45"/>
      <c r="O80" s="45"/>
      <c r="P80" s="28"/>
      <c r="S80" s="28"/>
    </row>
    <row r="81" spans="1:27" s="34" customFormat="1" ht="20.85" customHeight="1" thickBot="1">
      <c r="A81" s="38" t="s">
        <v>92</v>
      </c>
      <c r="B81" s="38"/>
      <c r="C81" s="39"/>
      <c r="D81" s="39"/>
      <c r="E81" s="38"/>
      <c r="F81" s="50"/>
      <c r="G81" s="45">
        <f>G73-G82</f>
        <v>60817</v>
      </c>
      <c r="H81" s="44"/>
      <c r="I81" s="45">
        <f>I73-I82</f>
        <v>88571</v>
      </c>
      <c r="J81" s="38"/>
      <c r="K81" s="71">
        <f>K73</f>
        <v>-1357</v>
      </c>
      <c r="L81" s="45"/>
      <c r="M81" s="71">
        <f>M73</f>
        <v>101102</v>
      </c>
      <c r="O81" s="45"/>
      <c r="P81" s="28"/>
      <c r="S81" s="28"/>
    </row>
    <row r="82" spans="1:27" s="34" customFormat="1" ht="20.85" customHeight="1" thickTop="1">
      <c r="A82" s="38" t="s">
        <v>93</v>
      </c>
      <c r="B82" s="38"/>
      <c r="C82" s="39"/>
      <c r="D82" s="39"/>
      <c r="E82" s="38"/>
      <c r="F82" s="50"/>
      <c r="G82" s="67">
        <f>G87</f>
        <v>3227</v>
      </c>
      <c r="H82" s="44"/>
      <c r="I82" s="67">
        <v>2221</v>
      </c>
      <c r="J82" s="38"/>
      <c r="K82" s="45"/>
      <c r="L82" s="45"/>
      <c r="M82" s="45"/>
      <c r="O82" s="45"/>
      <c r="P82" s="28"/>
      <c r="S82" s="28"/>
    </row>
    <row r="83" spans="1:27" s="34" customFormat="1" ht="20.85" customHeight="1" thickBot="1">
      <c r="A83" s="38"/>
      <c r="B83" s="38"/>
      <c r="C83" s="39"/>
      <c r="D83" s="39"/>
      <c r="E83" s="38"/>
      <c r="F83" s="50"/>
      <c r="G83" s="71">
        <f>SUM(G81:G82)</f>
        <v>64044</v>
      </c>
      <c r="H83" s="44"/>
      <c r="I83" s="71">
        <f>SUM(I81:I82)</f>
        <v>90792</v>
      </c>
      <c r="J83" s="38"/>
      <c r="K83" s="45"/>
      <c r="L83" s="45"/>
      <c r="M83" s="45"/>
      <c r="O83" s="45"/>
      <c r="P83" s="28"/>
      <c r="S83" s="28"/>
    </row>
    <row r="84" spans="1:27" s="34" customFormat="1" ht="15.75" customHeight="1" thickTop="1">
      <c r="A84" s="38"/>
      <c r="B84" s="38"/>
      <c r="C84" s="39"/>
      <c r="D84" s="39"/>
      <c r="E84" s="38"/>
      <c r="F84" s="50"/>
      <c r="G84" s="45"/>
      <c r="H84" s="44"/>
      <c r="I84" s="45"/>
      <c r="J84" s="38"/>
      <c r="K84" s="45"/>
      <c r="L84" s="45"/>
      <c r="M84" s="45"/>
      <c r="O84" s="45"/>
      <c r="P84" s="28"/>
      <c r="S84" s="28"/>
    </row>
    <row r="85" spans="1:27" s="34" customFormat="1" ht="20.85" customHeight="1">
      <c r="A85" s="42" t="s">
        <v>94</v>
      </c>
      <c r="B85" s="38"/>
      <c r="C85" s="39"/>
      <c r="D85" s="39"/>
      <c r="E85" s="38"/>
      <c r="F85" s="50"/>
      <c r="G85" s="45"/>
      <c r="H85" s="44"/>
      <c r="I85" s="45"/>
      <c r="J85" s="38"/>
      <c r="K85" s="45"/>
      <c r="L85" s="45"/>
      <c r="M85" s="45"/>
      <c r="O85" s="45"/>
      <c r="P85" s="28"/>
      <c r="S85" s="28"/>
    </row>
    <row r="86" spans="1:27" s="34" customFormat="1" ht="20.85" customHeight="1" thickBot="1">
      <c r="A86" s="38" t="s">
        <v>92</v>
      </c>
      <c r="B86" s="38"/>
      <c r="C86" s="39"/>
      <c r="D86" s="39"/>
      <c r="E86" s="38"/>
      <c r="F86" s="50"/>
      <c r="G86" s="45">
        <f>G78-G87</f>
        <v>60817</v>
      </c>
      <c r="H86" s="44"/>
      <c r="I86" s="45">
        <f>I78-I87</f>
        <v>88571</v>
      </c>
      <c r="J86" s="38"/>
      <c r="K86" s="71">
        <f>K78</f>
        <v>-1357</v>
      </c>
      <c r="L86" s="45"/>
      <c r="M86" s="71">
        <f>M78</f>
        <v>101102</v>
      </c>
      <c r="O86" s="45"/>
      <c r="P86" s="28"/>
      <c r="S86" s="28"/>
    </row>
    <row r="87" spans="1:27" s="34" customFormat="1" ht="20.85" customHeight="1" thickTop="1">
      <c r="A87" s="38" t="s">
        <v>93</v>
      </c>
      <c r="B87" s="38"/>
      <c r="C87" s="39"/>
      <c r="D87" s="39"/>
      <c r="E87" s="38"/>
      <c r="F87" s="50"/>
      <c r="G87" s="67">
        <v>3227</v>
      </c>
      <c r="H87" s="44"/>
      <c r="I87" s="67">
        <v>2221</v>
      </c>
      <c r="J87" s="38"/>
      <c r="K87" s="45"/>
      <c r="L87" s="45"/>
      <c r="M87" s="45"/>
      <c r="O87" s="45"/>
      <c r="P87" s="28"/>
      <c r="S87" s="28"/>
    </row>
    <row r="88" spans="1:27" s="34" customFormat="1" ht="20.85" customHeight="1" thickBot="1">
      <c r="B88" s="38"/>
      <c r="C88" s="39"/>
      <c r="D88" s="39"/>
      <c r="E88" s="38"/>
      <c r="F88" s="50"/>
      <c r="G88" s="71">
        <f>G86+G87</f>
        <v>64044</v>
      </c>
      <c r="H88" s="44"/>
      <c r="I88" s="71">
        <f>SUM(I86:I87)</f>
        <v>90792</v>
      </c>
      <c r="J88" s="38"/>
      <c r="K88" s="45"/>
      <c r="L88" s="45"/>
      <c r="M88" s="45"/>
      <c r="O88" s="45"/>
      <c r="P88" s="28"/>
      <c r="S88" s="28"/>
    </row>
    <row r="89" spans="1:27" s="34" customFormat="1" ht="15.75" customHeight="1" thickTop="1">
      <c r="A89" s="38"/>
      <c r="B89" s="38"/>
      <c r="C89" s="39"/>
      <c r="D89" s="39"/>
      <c r="E89" s="38"/>
      <c r="F89" s="50"/>
      <c r="G89" s="44"/>
      <c r="H89" s="44"/>
      <c r="I89" s="44"/>
      <c r="J89" s="38"/>
      <c r="K89" s="44"/>
      <c r="L89" s="45"/>
      <c r="M89" s="45"/>
      <c r="P89" s="28"/>
      <c r="S89" s="28"/>
    </row>
    <row r="90" spans="1:27" s="34" customFormat="1" ht="20.85" customHeight="1">
      <c r="A90" s="111" t="s">
        <v>95</v>
      </c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P90" s="28"/>
      <c r="S90" s="28"/>
    </row>
    <row r="91" spans="1:27" s="34" customFormat="1" ht="20.85" customHeight="1">
      <c r="A91" s="42" t="s">
        <v>96</v>
      </c>
      <c r="B91" s="38"/>
      <c r="C91" s="39"/>
      <c r="D91" s="39"/>
      <c r="E91" s="3"/>
      <c r="F91" s="68"/>
      <c r="G91" s="45"/>
      <c r="H91" s="45"/>
      <c r="I91" s="45"/>
      <c r="J91" s="38"/>
      <c r="K91" s="45"/>
      <c r="L91" s="45"/>
      <c r="M91" s="45"/>
      <c r="P91" s="28"/>
      <c r="S91" s="28"/>
    </row>
    <row r="92" spans="1:27" s="34" customFormat="1" ht="20.85" customHeight="1">
      <c r="A92" s="38" t="s">
        <v>97</v>
      </c>
      <c r="B92" s="38"/>
      <c r="C92" s="39"/>
      <c r="D92" s="39"/>
      <c r="E92" s="3"/>
      <c r="F92" s="68"/>
      <c r="G92" s="45"/>
      <c r="H92" s="45"/>
      <c r="I92" s="45"/>
      <c r="J92" s="38"/>
      <c r="K92" s="45"/>
      <c r="L92" s="45"/>
      <c r="M92" s="45"/>
      <c r="P92" s="28"/>
      <c r="S92" s="28"/>
    </row>
    <row r="93" spans="1:27" s="34" customFormat="1" ht="20.85" customHeight="1" thickBot="1">
      <c r="A93" s="69" t="s">
        <v>204</v>
      </c>
      <c r="B93" s="38"/>
      <c r="C93" s="39"/>
      <c r="D93" s="39"/>
      <c r="E93" s="3"/>
      <c r="F93" s="68"/>
      <c r="G93" s="72">
        <f>G86/320000</f>
        <v>0.19005312499999999</v>
      </c>
      <c r="H93" s="45"/>
      <c r="I93" s="72">
        <v>0.27700000000000002</v>
      </c>
      <c r="J93" s="44"/>
      <c r="K93" s="72">
        <f>K86/320000</f>
        <v>-4.2406249999999996E-3</v>
      </c>
      <c r="L93" s="44"/>
      <c r="M93" s="72">
        <v>0.316</v>
      </c>
      <c r="P93" s="73"/>
      <c r="R93" s="53"/>
      <c r="S93" s="73"/>
      <c r="U93" s="53"/>
      <c r="V93" s="53"/>
      <c r="AA93" s="53"/>
    </row>
    <row r="94" spans="1:27" s="34" customFormat="1" ht="15.75" customHeight="1" thickTop="1">
      <c r="A94" s="38"/>
      <c r="B94" s="38"/>
      <c r="C94" s="39"/>
      <c r="D94" s="39"/>
      <c r="E94" s="38"/>
      <c r="F94" s="50"/>
      <c r="G94" s="45"/>
      <c r="H94" s="45"/>
      <c r="I94" s="45"/>
      <c r="J94" s="38"/>
      <c r="K94" s="45"/>
      <c r="L94" s="45"/>
      <c r="M94" s="74"/>
      <c r="P94" s="73"/>
      <c r="S94" s="28"/>
    </row>
    <row r="95" spans="1:27" s="34" customFormat="1" ht="20.85" customHeight="1">
      <c r="A95" s="34" t="s">
        <v>30</v>
      </c>
      <c r="C95" s="36"/>
      <c r="D95" s="36"/>
      <c r="F95" s="28"/>
      <c r="G95" s="35"/>
      <c r="H95" s="35"/>
      <c r="I95" s="35"/>
      <c r="K95" s="35"/>
      <c r="P95" s="28"/>
      <c r="S95" s="28"/>
    </row>
    <row r="98" spans="7:7" ht="20.85" customHeight="1">
      <c r="G98" s="84"/>
    </row>
  </sheetData>
  <mergeCells count="10">
    <mergeCell ref="K48:M48"/>
    <mergeCell ref="A90:M90"/>
    <mergeCell ref="A52:M52"/>
    <mergeCell ref="G53:I53"/>
    <mergeCell ref="K53:M53"/>
    <mergeCell ref="K1:M1"/>
    <mergeCell ref="A5:M5"/>
    <mergeCell ref="G6:I6"/>
    <mergeCell ref="K6:M6"/>
    <mergeCell ref="A42:M42"/>
  </mergeCells>
  <pageMargins left="0.78740157480314965" right="0.31496062992125984" top="0.78740157480314965" bottom="0.19685039370078741" header="0.31496062992125984" footer="0.31496062992125984"/>
  <pageSetup paperSize="9" scale="80" orientation="portrait" r:id="rId1"/>
  <rowBreaks count="1" manualBreakCount="1">
    <brk id="47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3"/>
  <sheetViews>
    <sheetView showGridLines="0" view="pageBreakPreview" topLeftCell="A19" zoomScale="70" zoomScaleNormal="80" zoomScaleSheetLayoutView="70" workbookViewId="0">
      <selection activeCell="D27" sqref="D27"/>
    </sheetView>
  </sheetViews>
  <sheetFormatPr defaultColWidth="9.33203125" defaultRowHeight="24" customHeight="1"/>
  <cols>
    <col min="1" max="1" width="26.6640625" style="4" customWidth="1"/>
    <col min="2" max="2" width="4.5546875" style="4" customWidth="1"/>
    <col min="3" max="3" width="1.5546875" style="4" customWidth="1"/>
    <col min="4" max="4" width="7.88671875" style="4" customWidth="1"/>
    <col min="5" max="5" width="1.5546875" style="4" customWidth="1"/>
    <col min="6" max="6" width="15.44140625" style="4" customWidth="1"/>
    <col min="7" max="7" width="1.33203125" style="4" customWidth="1"/>
    <col min="8" max="8" width="15.44140625" style="4" customWidth="1"/>
    <col min="9" max="9" width="1.33203125" style="4" customWidth="1"/>
    <col min="10" max="10" width="15.44140625" style="4" customWidth="1"/>
    <col min="11" max="11" width="1.33203125" style="4" customWidth="1"/>
    <col min="12" max="12" width="15.44140625" style="4" customWidth="1"/>
    <col min="13" max="13" width="1.33203125" style="4" customWidth="1"/>
    <col min="14" max="14" width="15.44140625" style="4" customWidth="1"/>
    <col min="15" max="15" width="1.33203125" style="4" customWidth="1"/>
    <col min="16" max="16" width="15.44140625" style="4" customWidth="1"/>
    <col min="17" max="17" width="1.33203125" style="4" customWidth="1"/>
    <col min="18" max="18" width="15.44140625" style="4" customWidth="1"/>
    <col min="19" max="19" width="1.33203125" style="4" customWidth="1"/>
    <col min="20" max="20" width="15.44140625" style="4" customWidth="1"/>
    <col min="21" max="21" width="1.33203125" style="4" customWidth="1"/>
    <col min="22" max="22" width="15.44140625" style="4" customWidth="1"/>
    <col min="23" max="23" width="1.33203125" style="4" customWidth="1"/>
    <col min="24" max="24" width="15.44140625" style="4" customWidth="1"/>
    <col min="25" max="25" width="0.6640625" style="4" customWidth="1"/>
    <col min="26" max="26" width="9.33203125" style="4"/>
    <col min="27" max="27" width="14.5546875" style="4" bestFit="1" customWidth="1"/>
    <col min="28" max="16384" width="9.33203125" style="4"/>
  </cols>
  <sheetData>
    <row r="1" spans="1:25" ht="24" customHeight="1">
      <c r="V1" s="116" t="s">
        <v>70</v>
      </c>
      <c r="W1" s="116"/>
      <c r="X1" s="116"/>
    </row>
    <row r="2" spans="1:25" ht="24" customHeight="1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2"/>
    </row>
    <row r="3" spans="1:25" ht="24" customHeight="1">
      <c r="A3" s="2" t="s">
        <v>112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4" customHeight="1">
      <c r="A4" s="15" t="s">
        <v>193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4" customHeight="1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7" t="s">
        <v>2</v>
      </c>
      <c r="Y5" s="6"/>
    </row>
    <row r="6" spans="1:25" s="9" customFormat="1" ht="24" customHeight="1">
      <c r="A6" s="8"/>
      <c r="B6" s="8"/>
      <c r="C6" s="8"/>
      <c r="D6" s="8"/>
      <c r="E6" s="8"/>
      <c r="F6" s="114" t="s">
        <v>3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</row>
    <row r="7" spans="1:25" s="9" customFormat="1" ht="24" customHeight="1">
      <c r="A7" s="8"/>
      <c r="B7" s="8"/>
      <c r="C7" s="8"/>
      <c r="D7" s="8"/>
      <c r="E7" s="8"/>
      <c r="F7" s="117" t="s">
        <v>64</v>
      </c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78"/>
      <c r="V7" s="78"/>
      <c r="W7" s="78"/>
      <c r="X7" s="78"/>
    </row>
    <row r="8" spans="1:25" s="9" customFormat="1" ht="24" customHeight="1">
      <c r="J8" s="9" t="s">
        <v>113</v>
      </c>
      <c r="N8" s="8"/>
      <c r="O8" s="8"/>
      <c r="P8" s="8"/>
      <c r="Q8" s="8"/>
      <c r="R8" s="8"/>
      <c r="V8" s="8" t="s">
        <v>114</v>
      </c>
      <c r="X8" s="8"/>
    </row>
    <row r="9" spans="1:25" s="9" customFormat="1" ht="24" customHeight="1">
      <c r="F9" s="9" t="s">
        <v>115</v>
      </c>
      <c r="J9" s="9" t="s">
        <v>116</v>
      </c>
      <c r="L9" s="9" t="s">
        <v>99</v>
      </c>
      <c r="N9" s="17"/>
      <c r="O9" s="17"/>
      <c r="P9" s="79" t="s">
        <v>59</v>
      </c>
      <c r="Q9" s="79"/>
      <c r="R9" s="79"/>
      <c r="T9" s="9" t="s">
        <v>117</v>
      </c>
      <c r="V9" s="9" t="s">
        <v>118</v>
      </c>
      <c r="X9" s="4"/>
    </row>
    <row r="10" spans="1:25" ht="24" customHeight="1">
      <c r="A10" s="9"/>
      <c r="B10" s="9"/>
      <c r="C10" s="9"/>
      <c r="D10" s="9"/>
      <c r="E10" s="9"/>
      <c r="F10" s="9" t="s">
        <v>119</v>
      </c>
      <c r="G10" s="9"/>
      <c r="H10" s="9" t="s">
        <v>101</v>
      </c>
      <c r="I10" s="9"/>
      <c r="J10" s="9" t="s">
        <v>120</v>
      </c>
      <c r="K10" s="9"/>
      <c r="L10" s="9" t="s">
        <v>102</v>
      </c>
      <c r="M10" s="9"/>
      <c r="N10" s="115" t="s">
        <v>121</v>
      </c>
      <c r="O10" s="115"/>
      <c r="P10" s="115"/>
      <c r="T10" s="9" t="s">
        <v>122</v>
      </c>
      <c r="U10" s="9"/>
      <c r="V10" s="9" t="s">
        <v>123</v>
      </c>
      <c r="W10" s="9"/>
      <c r="X10" s="9" t="s">
        <v>104</v>
      </c>
      <c r="Y10" s="11"/>
    </row>
    <row r="11" spans="1:25" ht="24" customHeight="1">
      <c r="A11" s="9"/>
      <c r="B11" s="9"/>
      <c r="C11" s="9"/>
      <c r="D11" s="17" t="s">
        <v>5</v>
      </c>
      <c r="E11" s="9"/>
      <c r="F11" s="17" t="s">
        <v>105</v>
      </c>
      <c r="G11" s="9"/>
      <c r="H11" s="17" t="s">
        <v>106</v>
      </c>
      <c r="I11" s="9"/>
      <c r="J11" s="17" t="s">
        <v>124</v>
      </c>
      <c r="K11" s="9"/>
      <c r="L11" s="17" t="s">
        <v>107</v>
      </c>
      <c r="M11" s="9"/>
      <c r="N11" s="17" t="s">
        <v>125</v>
      </c>
      <c r="O11" s="9"/>
      <c r="P11" s="17" t="s">
        <v>126</v>
      </c>
      <c r="Q11" s="12"/>
      <c r="R11" s="17" t="s">
        <v>109</v>
      </c>
      <c r="S11" s="9"/>
      <c r="T11" s="17" t="s">
        <v>127</v>
      </c>
      <c r="U11" s="9"/>
      <c r="V11" s="17" t="s">
        <v>128</v>
      </c>
      <c r="W11" s="9"/>
      <c r="X11" s="17" t="s">
        <v>51</v>
      </c>
      <c r="Y11" s="11"/>
    </row>
    <row r="12" spans="1:25" ht="24" customHeight="1">
      <c r="A12" s="16" t="s">
        <v>111</v>
      </c>
      <c r="B12" s="5"/>
      <c r="F12" s="12">
        <v>160000</v>
      </c>
      <c r="G12" s="12"/>
      <c r="H12" s="12">
        <v>1123087</v>
      </c>
      <c r="I12" s="12"/>
      <c r="J12" s="12">
        <v>-2727</v>
      </c>
      <c r="K12" s="12"/>
      <c r="L12" s="12">
        <v>9350</v>
      </c>
      <c r="M12" s="12"/>
      <c r="N12" s="12">
        <v>16000</v>
      </c>
      <c r="O12" s="12"/>
      <c r="P12" s="12">
        <v>6375</v>
      </c>
      <c r="Q12" s="12"/>
      <c r="R12" s="12">
        <v>211949</v>
      </c>
      <c r="S12" s="12"/>
      <c r="T12" s="12">
        <f>SUM(F12:S12)</f>
        <v>1524034</v>
      </c>
      <c r="U12" s="12"/>
      <c r="V12" s="12">
        <v>28721</v>
      </c>
      <c r="W12" s="12"/>
      <c r="X12" s="12">
        <f>T12+V12</f>
        <v>1552755</v>
      </c>
      <c r="Y12" s="11"/>
    </row>
    <row r="13" spans="1:25" ht="24" customHeight="1">
      <c r="A13" s="1" t="s">
        <v>110</v>
      </c>
      <c r="B13" s="5"/>
      <c r="F13" s="12">
        <v>0</v>
      </c>
      <c r="G13" s="12"/>
      <c r="H13" s="12">
        <v>0</v>
      </c>
      <c r="I13" s="12"/>
      <c r="J13" s="12">
        <v>0</v>
      </c>
      <c r="K13" s="12"/>
      <c r="L13" s="12">
        <v>0</v>
      </c>
      <c r="M13" s="12"/>
      <c r="N13" s="12">
        <v>0</v>
      </c>
      <c r="O13" s="12"/>
      <c r="P13" s="12">
        <v>0</v>
      </c>
      <c r="Q13" s="12"/>
      <c r="R13" s="12">
        <f>PL!I73-V13</f>
        <v>88571</v>
      </c>
      <c r="S13" s="12"/>
      <c r="T13" s="12">
        <f>SUM(F13:S13)</f>
        <v>88571</v>
      </c>
      <c r="U13" s="12"/>
      <c r="V13" s="12">
        <f>PL!I82</f>
        <v>2221</v>
      </c>
      <c r="W13" s="12"/>
      <c r="X13" s="12">
        <f>T13+V13</f>
        <v>90792</v>
      </c>
      <c r="Y13" s="11"/>
    </row>
    <row r="14" spans="1:25" ht="24" customHeight="1">
      <c r="A14" s="1" t="s">
        <v>90</v>
      </c>
      <c r="B14" s="5"/>
      <c r="F14" s="13">
        <v>0</v>
      </c>
      <c r="G14" s="12"/>
      <c r="H14" s="13">
        <v>0</v>
      </c>
      <c r="I14" s="12"/>
      <c r="J14" s="13">
        <v>0</v>
      </c>
      <c r="K14" s="12"/>
      <c r="L14" s="13">
        <v>0</v>
      </c>
      <c r="M14" s="12"/>
      <c r="N14" s="13">
        <v>0</v>
      </c>
      <c r="O14" s="12"/>
      <c r="P14" s="13">
        <v>0</v>
      </c>
      <c r="Q14" s="12"/>
      <c r="R14" s="13">
        <v>0</v>
      </c>
      <c r="S14" s="12"/>
      <c r="T14" s="13">
        <f>SUM(F14:S14)</f>
        <v>0</v>
      </c>
      <c r="U14" s="12"/>
      <c r="V14" s="13">
        <v>0</v>
      </c>
      <c r="W14" s="12"/>
      <c r="X14" s="12">
        <f>T14+V14</f>
        <v>0</v>
      </c>
      <c r="Y14" s="11"/>
    </row>
    <row r="15" spans="1:25" ht="24" customHeight="1">
      <c r="A15" s="1" t="s">
        <v>91</v>
      </c>
      <c r="B15" s="5"/>
      <c r="F15" s="12">
        <f>SUM(F13:F14)</f>
        <v>0</v>
      </c>
      <c r="G15" s="12"/>
      <c r="H15" s="12">
        <f>SUM(H13:H14)</f>
        <v>0</v>
      </c>
      <c r="I15" s="12"/>
      <c r="J15" s="12">
        <f>SUM(J13:J14)</f>
        <v>0</v>
      </c>
      <c r="K15" s="12"/>
      <c r="L15" s="12">
        <f>SUM(L13:L14)</f>
        <v>0</v>
      </c>
      <c r="M15" s="12"/>
      <c r="N15" s="12">
        <f>SUM(N13:N14)</f>
        <v>0</v>
      </c>
      <c r="O15" s="12"/>
      <c r="P15" s="12">
        <f>SUM(P13:P14)</f>
        <v>0</v>
      </c>
      <c r="Q15" s="12"/>
      <c r="R15" s="12">
        <f>SUM(R13:R14)</f>
        <v>88571</v>
      </c>
      <c r="S15" s="12"/>
      <c r="T15" s="12">
        <f>SUM(T13:T14)</f>
        <v>88571</v>
      </c>
      <c r="U15" s="12"/>
      <c r="V15" s="12">
        <f>SUM(V13:V14)</f>
        <v>2221</v>
      </c>
      <c r="W15" s="12"/>
      <c r="X15" s="80">
        <f>SUM(X13:X14)</f>
        <v>90792</v>
      </c>
      <c r="Y15" s="11"/>
    </row>
    <row r="16" spans="1:25" ht="24" customHeight="1">
      <c r="A16" s="1" t="s">
        <v>205</v>
      </c>
      <c r="B16" s="5"/>
      <c r="D16" s="3">
        <v>10</v>
      </c>
      <c r="F16" s="12">
        <v>0</v>
      </c>
      <c r="G16" s="12"/>
      <c r="H16" s="12">
        <v>0</v>
      </c>
      <c r="I16" s="12"/>
      <c r="J16" s="12">
        <v>0</v>
      </c>
      <c r="K16" s="12"/>
      <c r="L16" s="12">
        <v>0</v>
      </c>
      <c r="M16" s="12"/>
      <c r="N16" s="12">
        <v>0</v>
      </c>
      <c r="O16" s="12"/>
      <c r="P16" s="12">
        <v>0</v>
      </c>
      <c r="Q16" s="12"/>
      <c r="R16" s="12">
        <f>Separtate!N14</f>
        <v>-100000</v>
      </c>
      <c r="S16" s="12"/>
      <c r="T16" s="12">
        <f>SUM(F16:S16)</f>
        <v>-100000</v>
      </c>
      <c r="U16" s="12"/>
      <c r="V16" s="12">
        <v>0</v>
      </c>
      <c r="W16" s="12"/>
      <c r="X16" s="12">
        <f>T16+V16</f>
        <v>-100000</v>
      </c>
    </row>
    <row r="17" spans="1:25" ht="24" customHeight="1">
      <c r="A17" s="1" t="s">
        <v>108</v>
      </c>
      <c r="B17" s="5"/>
      <c r="F17" s="12">
        <v>0</v>
      </c>
      <c r="G17" s="12"/>
      <c r="H17" s="12">
        <v>0</v>
      </c>
      <c r="I17" s="12"/>
      <c r="J17" s="12">
        <v>0</v>
      </c>
      <c r="K17" s="12"/>
      <c r="L17" s="12">
        <v>0</v>
      </c>
      <c r="M17" s="12"/>
      <c r="N17" s="12">
        <v>0</v>
      </c>
      <c r="O17" s="12"/>
      <c r="P17" s="12">
        <v>662</v>
      </c>
      <c r="Q17" s="12"/>
      <c r="R17" s="12">
        <f>-P17</f>
        <v>-662</v>
      </c>
      <c r="S17" s="12"/>
      <c r="T17" s="12">
        <v>0</v>
      </c>
      <c r="U17" s="12"/>
      <c r="V17" s="12">
        <v>0</v>
      </c>
      <c r="W17" s="12"/>
      <c r="X17" s="12">
        <f>T17+V17</f>
        <v>0</v>
      </c>
      <c r="Y17" s="11"/>
    </row>
    <row r="18" spans="1:25" ht="24" customHeight="1">
      <c r="A18" s="81" t="s">
        <v>182</v>
      </c>
      <c r="B18" s="5"/>
      <c r="F18" s="12">
        <v>0</v>
      </c>
      <c r="G18" s="12"/>
      <c r="H18" s="12">
        <v>0</v>
      </c>
      <c r="I18" s="12"/>
      <c r="J18" s="12">
        <v>0</v>
      </c>
      <c r="K18" s="12"/>
      <c r="L18" s="12">
        <v>0</v>
      </c>
      <c r="M18" s="12"/>
      <c r="N18" s="12">
        <v>0</v>
      </c>
      <c r="O18" s="12"/>
      <c r="P18" s="12">
        <v>0</v>
      </c>
      <c r="Q18" s="12"/>
      <c r="R18" s="12">
        <v>0</v>
      </c>
      <c r="S18" s="12"/>
      <c r="T18" s="12">
        <v>0</v>
      </c>
      <c r="U18" s="12"/>
      <c r="V18" s="12">
        <v>-2065</v>
      </c>
      <c r="W18" s="12"/>
      <c r="X18" s="12">
        <f>T18+V18</f>
        <v>-2065</v>
      </c>
      <c r="Y18" s="11"/>
    </row>
    <row r="19" spans="1:25" ht="24" customHeight="1">
      <c r="A19" s="81" t="s">
        <v>129</v>
      </c>
      <c r="B19" s="5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1"/>
    </row>
    <row r="20" spans="1:25" ht="24" customHeight="1">
      <c r="A20" s="4" t="s">
        <v>130</v>
      </c>
      <c r="B20" s="5"/>
      <c r="F20" s="12">
        <v>0</v>
      </c>
      <c r="G20" s="12"/>
      <c r="H20" s="12">
        <v>0</v>
      </c>
      <c r="I20" s="12"/>
      <c r="J20" s="12">
        <v>0</v>
      </c>
      <c r="K20" s="12"/>
      <c r="L20" s="12">
        <v>0</v>
      </c>
      <c r="M20" s="12"/>
      <c r="N20" s="12">
        <v>0</v>
      </c>
      <c r="O20" s="12"/>
      <c r="P20" s="12">
        <v>0</v>
      </c>
      <c r="Q20" s="12"/>
      <c r="R20" s="12">
        <v>0</v>
      </c>
      <c r="S20" s="12"/>
      <c r="T20" s="13">
        <f>SUM(F20:S20)</f>
        <v>0</v>
      </c>
      <c r="U20" s="12"/>
      <c r="V20" s="12">
        <v>-1294</v>
      </c>
      <c r="W20" s="12"/>
      <c r="X20" s="12">
        <f>T20+V20</f>
        <v>-1294</v>
      </c>
      <c r="Y20" s="11"/>
    </row>
    <row r="21" spans="1:25" ht="24" customHeight="1" thickBot="1">
      <c r="A21" s="16" t="s">
        <v>194</v>
      </c>
      <c r="B21" s="5"/>
      <c r="F21" s="82">
        <f>SUM(F15:F20,F12)</f>
        <v>160000</v>
      </c>
      <c r="G21" s="12"/>
      <c r="H21" s="82">
        <f>SUM(H15:H20,H12)</f>
        <v>1123087</v>
      </c>
      <c r="I21" s="12"/>
      <c r="J21" s="82">
        <f>SUM(J15:J20,J12)</f>
        <v>-2727</v>
      </c>
      <c r="K21" s="12"/>
      <c r="L21" s="82">
        <f>SUM(L15:L20,L12)</f>
        <v>9350</v>
      </c>
      <c r="M21" s="12"/>
      <c r="N21" s="82">
        <f>SUM(N15:N20,N12)</f>
        <v>16000</v>
      </c>
      <c r="O21" s="12"/>
      <c r="P21" s="82">
        <f>SUM(P15:P20,P12)</f>
        <v>7037</v>
      </c>
      <c r="Q21" s="12"/>
      <c r="R21" s="82">
        <f>SUM(R15:R20,R12)</f>
        <v>199858</v>
      </c>
      <c r="S21" s="12"/>
      <c r="T21" s="82">
        <f>SUM(T15:T20,T12)</f>
        <v>1512605</v>
      </c>
      <c r="U21" s="12"/>
      <c r="V21" s="82">
        <f>SUM(V15:V20,V12)</f>
        <v>27583</v>
      </c>
      <c r="W21" s="12"/>
      <c r="X21" s="82">
        <f>SUM(X15:X20,X12)</f>
        <v>1540188</v>
      </c>
    </row>
    <row r="22" spans="1:25" s="9" customFormat="1" ht="24" customHeight="1" thickTop="1">
      <c r="A22" s="1"/>
      <c r="B22" s="1"/>
      <c r="C22" s="4"/>
      <c r="D22" s="4"/>
      <c r="E22" s="4"/>
    </row>
    <row r="23" spans="1:25" ht="24" customHeight="1">
      <c r="A23" s="16" t="s">
        <v>186</v>
      </c>
      <c r="B23" s="5"/>
      <c r="F23" s="12">
        <v>160000</v>
      </c>
      <c r="G23" s="12"/>
      <c r="H23" s="12">
        <v>1123087</v>
      </c>
      <c r="I23" s="12"/>
      <c r="J23" s="12">
        <v>-2727</v>
      </c>
      <c r="K23" s="12"/>
      <c r="L23" s="12">
        <v>9350</v>
      </c>
      <c r="M23" s="12"/>
      <c r="N23" s="12">
        <v>16000</v>
      </c>
      <c r="O23" s="12"/>
      <c r="P23" s="12">
        <v>7037</v>
      </c>
      <c r="Q23" s="12"/>
      <c r="R23" s="12">
        <v>296518</v>
      </c>
      <c r="S23" s="12"/>
      <c r="T23" s="12">
        <f>SUM(F23:S23)</f>
        <v>1609265</v>
      </c>
      <c r="U23" s="12"/>
      <c r="V23" s="12">
        <v>31418</v>
      </c>
      <c r="W23" s="12"/>
      <c r="X23" s="12">
        <f>T23+V23</f>
        <v>1640683</v>
      </c>
    </row>
    <row r="24" spans="1:25" ht="24" customHeight="1">
      <c r="A24" s="1" t="s">
        <v>110</v>
      </c>
      <c r="B24" s="5"/>
      <c r="F24" s="12">
        <v>0</v>
      </c>
      <c r="G24" s="12"/>
      <c r="H24" s="12">
        <v>0</v>
      </c>
      <c r="I24" s="12"/>
      <c r="J24" s="12">
        <v>0</v>
      </c>
      <c r="K24" s="12"/>
      <c r="L24" s="12">
        <v>0</v>
      </c>
      <c r="M24" s="12"/>
      <c r="N24" s="12">
        <v>0</v>
      </c>
      <c r="O24" s="12"/>
      <c r="P24" s="12">
        <v>0</v>
      </c>
      <c r="Q24" s="12"/>
      <c r="R24" s="12">
        <f>PL!G73-V24</f>
        <v>60817</v>
      </c>
      <c r="S24" s="12"/>
      <c r="T24" s="12">
        <f>SUM(F24:S24)</f>
        <v>60817</v>
      </c>
      <c r="U24" s="12"/>
      <c r="V24" s="12">
        <f>PL!G82</f>
        <v>3227</v>
      </c>
      <c r="W24" s="12"/>
      <c r="X24" s="12">
        <f>T24+V24</f>
        <v>64044</v>
      </c>
    </row>
    <row r="25" spans="1:25" ht="24" customHeight="1">
      <c r="A25" s="1" t="s">
        <v>90</v>
      </c>
      <c r="B25" s="3"/>
      <c r="F25" s="13">
        <v>0</v>
      </c>
      <c r="G25" s="12"/>
      <c r="H25" s="13">
        <v>0</v>
      </c>
      <c r="I25" s="12"/>
      <c r="J25" s="13">
        <v>0</v>
      </c>
      <c r="K25" s="12"/>
      <c r="L25" s="13">
        <v>0</v>
      </c>
      <c r="M25" s="12"/>
      <c r="N25" s="13">
        <v>0</v>
      </c>
      <c r="O25" s="12"/>
      <c r="P25" s="13">
        <v>0</v>
      </c>
      <c r="Q25" s="12"/>
      <c r="R25" s="13">
        <v>0</v>
      </c>
      <c r="S25" s="12"/>
      <c r="T25" s="13">
        <f>SUM(F25:S25)</f>
        <v>0</v>
      </c>
      <c r="U25" s="12"/>
      <c r="V25" s="13">
        <v>0</v>
      </c>
      <c r="W25" s="12"/>
      <c r="X25" s="13">
        <v>0</v>
      </c>
    </row>
    <row r="26" spans="1:25" ht="24" customHeight="1">
      <c r="A26" s="1" t="s">
        <v>91</v>
      </c>
      <c r="B26" s="5"/>
      <c r="F26" s="12">
        <f>SUM(F24:F25)</f>
        <v>0</v>
      </c>
      <c r="G26" s="12"/>
      <c r="H26" s="12">
        <f>SUM(H24:H25)</f>
        <v>0</v>
      </c>
      <c r="I26" s="12"/>
      <c r="J26" s="12">
        <f>SUM(J24:J25)</f>
        <v>0</v>
      </c>
      <c r="K26" s="12"/>
      <c r="L26" s="12">
        <f>SUM(L24:L25)</f>
        <v>0</v>
      </c>
      <c r="M26" s="12"/>
      <c r="N26" s="12">
        <f>SUM(N24:N25)</f>
        <v>0</v>
      </c>
      <c r="O26" s="12"/>
      <c r="P26" s="12">
        <f>SUM(P24:P25)</f>
        <v>0</v>
      </c>
      <c r="Q26" s="12"/>
      <c r="R26" s="12">
        <f>SUM(R24:R25)</f>
        <v>60817</v>
      </c>
      <c r="S26" s="12"/>
      <c r="T26" s="12">
        <f>SUM(T24:T25)</f>
        <v>60817</v>
      </c>
      <c r="U26" s="12"/>
      <c r="V26" s="12">
        <f>SUM(V24:V25)</f>
        <v>3227</v>
      </c>
      <c r="W26" s="12"/>
      <c r="X26" s="12">
        <f>SUM(X24:X25)</f>
        <v>64044</v>
      </c>
    </row>
    <row r="27" spans="1:25" ht="24" customHeight="1">
      <c r="A27" s="1" t="s">
        <v>206</v>
      </c>
      <c r="B27" s="5"/>
      <c r="D27" s="3">
        <v>10</v>
      </c>
      <c r="F27" s="12">
        <v>0</v>
      </c>
      <c r="G27" s="12"/>
      <c r="H27" s="12">
        <v>0</v>
      </c>
      <c r="I27" s="12"/>
      <c r="J27" s="12">
        <v>0</v>
      </c>
      <c r="K27" s="12"/>
      <c r="L27" s="12">
        <v>0</v>
      </c>
      <c r="M27" s="12"/>
      <c r="N27" s="12">
        <v>0</v>
      </c>
      <c r="O27" s="12"/>
      <c r="P27" s="12">
        <v>0</v>
      </c>
      <c r="Q27" s="12"/>
      <c r="R27" s="12">
        <f>Separtate!N21</f>
        <v>-60000</v>
      </c>
      <c r="S27" s="12"/>
      <c r="T27" s="12">
        <f>SUM(F27:S27)</f>
        <v>-60000</v>
      </c>
      <c r="U27" s="12"/>
      <c r="V27" s="12">
        <v>0</v>
      </c>
      <c r="W27" s="12"/>
      <c r="X27" s="12">
        <f>T27+V27</f>
        <v>-60000</v>
      </c>
    </row>
    <row r="28" spans="1:25" ht="24" customHeight="1">
      <c r="A28" s="1" t="s">
        <v>108</v>
      </c>
      <c r="B28" s="5"/>
      <c r="D28" s="3"/>
      <c r="F28" s="12">
        <v>0</v>
      </c>
      <c r="G28" s="12"/>
      <c r="H28" s="12">
        <v>0</v>
      </c>
      <c r="I28" s="12"/>
      <c r="J28" s="12">
        <v>0</v>
      </c>
      <c r="K28" s="12"/>
      <c r="L28" s="12">
        <v>0</v>
      </c>
      <c r="M28" s="12"/>
      <c r="N28" s="12">
        <v>0</v>
      </c>
      <c r="O28" s="12"/>
      <c r="P28" s="12">
        <v>210</v>
      </c>
      <c r="Q28" s="12"/>
      <c r="R28" s="12">
        <v>-210</v>
      </c>
      <c r="S28" s="12"/>
      <c r="T28" s="12">
        <f>SUM(F28:S28)</f>
        <v>0</v>
      </c>
      <c r="U28" s="12"/>
      <c r="V28" s="12">
        <v>0</v>
      </c>
      <c r="W28" s="12"/>
      <c r="X28" s="12">
        <f>T28+V28</f>
        <v>0</v>
      </c>
    </row>
    <row r="29" spans="1:25" ht="24" customHeight="1">
      <c r="A29" s="81" t="s">
        <v>129</v>
      </c>
      <c r="B29" s="5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5" ht="24" customHeight="1">
      <c r="A30" s="81" t="s">
        <v>130</v>
      </c>
      <c r="B30" s="5"/>
      <c r="F30" s="13">
        <v>0</v>
      </c>
      <c r="G30" s="12"/>
      <c r="H30" s="13">
        <v>0</v>
      </c>
      <c r="I30" s="12"/>
      <c r="J30" s="13">
        <v>0</v>
      </c>
      <c r="K30" s="12"/>
      <c r="L30" s="13">
        <v>0</v>
      </c>
      <c r="M30" s="12"/>
      <c r="N30" s="13">
        <v>0</v>
      </c>
      <c r="O30" s="12"/>
      <c r="P30" s="13">
        <v>0</v>
      </c>
      <c r="Q30" s="12"/>
      <c r="R30" s="13">
        <v>0</v>
      </c>
      <c r="S30" s="12"/>
      <c r="T30" s="13">
        <f>SUM(F30:S30)</f>
        <v>0</v>
      </c>
      <c r="U30" s="12"/>
      <c r="V30" s="13">
        <v>-1676</v>
      </c>
      <c r="W30" s="12"/>
      <c r="X30" s="13">
        <f>T30+V30</f>
        <v>-1676</v>
      </c>
    </row>
    <row r="31" spans="1:25" ht="24" customHeight="1" thickBot="1">
      <c r="A31" s="16" t="s">
        <v>195</v>
      </c>
      <c r="B31" s="5"/>
      <c r="F31" s="14">
        <f>SUM(F26:F30,F23)</f>
        <v>160000</v>
      </c>
      <c r="G31" s="12"/>
      <c r="H31" s="14">
        <f>SUM(H26:H30,H23)</f>
        <v>1123087</v>
      </c>
      <c r="I31" s="12"/>
      <c r="J31" s="14">
        <f>SUM(J26:J30,J23)</f>
        <v>-2727</v>
      </c>
      <c r="K31" s="12"/>
      <c r="L31" s="14">
        <f>SUM(L26:L30,L23)</f>
        <v>9350</v>
      </c>
      <c r="M31" s="12"/>
      <c r="N31" s="14">
        <f>SUM(N26:N30,N23)</f>
        <v>16000</v>
      </c>
      <c r="O31" s="12"/>
      <c r="P31" s="14">
        <f>SUM(P26:P30,P23)</f>
        <v>7247</v>
      </c>
      <c r="Q31" s="12"/>
      <c r="R31" s="14">
        <f>SUM(R26:R30,R23)</f>
        <v>297125</v>
      </c>
      <c r="S31" s="12"/>
      <c r="T31" s="14">
        <f>SUM(T26:T30,T23)</f>
        <v>1610082</v>
      </c>
      <c r="U31" s="12"/>
      <c r="V31" s="14">
        <f>SUM(V26:V30,V23)</f>
        <v>32969</v>
      </c>
      <c r="W31" s="12"/>
      <c r="X31" s="14">
        <f>SUM(X26:X30,X23)</f>
        <v>1643051</v>
      </c>
    </row>
    <row r="32" spans="1:25" s="9" customFormat="1" ht="24" customHeight="1" thickTop="1">
      <c r="A32" s="1"/>
      <c r="B32" s="1"/>
      <c r="C32" s="4"/>
      <c r="D32" s="4"/>
      <c r="E32" s="4"/>
      <c r="F32" s="12">
        <f>F31-BS!G77</f>
        <v>0</v>
      </c>
      <c r="G32" s="12"/>
      <c r="H32" s="12">
        <f>H31-BS!G78</f>
        <v>0</v>
      </c>
      <c r="I32" s="12"/>
      <c r="J32" s="12"/>
      <c r="K32" s="12"/>
      <c r="L32" s="12">
        <f>L31-BS!G80</f>
        <v>0</v>
      </c>
      <c r="M32" s="12"/>
      <c r="N32" s="12">
        <f>N31-BS!G83</f>
        <v>0</v>
      </c>
      <c r="O32" s="12"/>
      <c r="P32" s="12">
        <f>P31-BS!G84</f>
        <v>0</v>
      </c>
      <c r="Q32" s="12"/>
      <c r="R32" s="12">
        <f>R31-BS!G85</f>
        <v>0</v>
      </c>
      <c r="S32" s="12"/>
      <c r="T32" s="12">
        <f>T31-BS!G86</f>
        <v>0</v>
      </c>
      <c r="U32" s="12"/>
      <c r="V32" s="12">
        <f>V31-BS!G87</f>
        <v>0</v>
      </c>
      <c r="W32" s="12"/>
      <c r="X32" s="12">
        <f>X31-BS!G88</f>
        <v>0</v>
      </c>
    </row>
    <row r="33" spans="1:1" ht="24" customHeight="1">
      <c r="A33" s="1" t="s">
        <v>30</v>
      </c>
    </row>
  </sheetData>
  <mergeCells count="5">
    <mergeCell ref="A2:X2"/>
    <mergeCell ref="F6:X6"/>
    <mergeCell ref="N10:P10"/>
    <mergeCell ref="V1:X1"/>
    <mergeCell ref="F7:T7"/>
  </mergeCells>
  <pageMargins left="0.78740157480314965" right="0.19685039370078741" top="0.78740157480314965" bottom="0.19685039370078741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11"/>
  <sheetViews>
    <sheetView showGridLines="0" view="pageBreakPreview" topLeftCell="A7" zoomScaleNormal="100" zoomScaleSheetLayoutView="100" workbookViewId="0">
      <selection activeCell="D15" sqref="D15"/>
    </sheetView>
  </sheetViews>
  <sheetFormatPr defaultColWidth="9.33203125" defaultRowHeight="24" customHeight="1"/>
  <cols>
    <col min="1" max="1" width="22.6640625" style="4" customWidth="1"/>
    <col min="2" max="2" width="8.33203125" style="4" customWidth="1"/>
    <col min="3" max="3" width="1.6640625" style="4" customWidth="1"/>
    <col min="4" max="4" width="7.109375" style="4" customWidth="1"/>
    <col min="5" max="5" width="1.6640625" style="4" customWidth="1"/>
    <col min="6" max="6" width="17.33203125" style="4" customWidth="1"/>
    <col min="7" max="7" width="1.6640625" style="4" customWidth="1"/>
    <col min="8" max="8" width="17.33203125" style="4" customWidth="1"/>
    <col min="9" max="9" width="1.6640625" style="4" customWidth="1"/>
    <col min="10" max="10" width="17.33203125" style="4" customWidth="1"/>
    <col min="11" max="11" width="1.6640625" style="4" customWidth="1"/>
    <col min="12" max="12" width="17.33203125" style="4" customWidth="1"/>
    <col min="13" max="13" width="1.6640625" style="4" customWidth="1"/>
    <col min="14" max="14" width="17.33203125" style="4" customWidth="1"/>
    <col min="15" max="15" width="1.6640625" style="4" customWidth="1"/>
    <col min="16" max="16" width="17.33203125" style="4" customWidth="1"/>
    <col min="17" max="16384" width="9.33203125" style="4"/>
  </cols>
  <sheetData>
    <row r="1" spans="1:16" ht="24" customHeight="1">
      <c r="P1" s="75" t="s">
        <v>70</v>
      </c>
    </row>
    <row r="2" spans="1:16" ht="24" customHeight="1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16" ht="24" customHeight="1">
      <c r="A3" s="2" t="s">
        <v>98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4" customHeight="1">
      <c r="A4" s="5" t="s">
        <v>193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"/>
      <c r="P4" s="2"/>
    </row>
    <row r="5" spans="1:16" ht="24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 t="s">
        <v>2</v>
      </c>
    </row>
    <row r="6" spans="1:16" s="9" customFormat="1" ht="24" customHeight="1">
      <c r="A6" s="18"/>
      <c r="B6" s="8"/>
      <c r="C6" s="8"/>
      <c r="D6" s="8"/>
      <c r="E6" s="8"/>
      <c r="F6" s="114" t="s">
        <v>4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</row>
    <row r="7" spans="1:16" s="9" customFormat="1" ht="24" customHeight="1">
      <c r="A7" s="18"/>
      <c r="B7" s="8"/>
      <c r="C7" s="8"/>
      <c r="D7" s="8"/>
      <c r="E7" s="8"/>
      <c r="F7" s="10"/>
      <c r="G7" s="10"/>
      <c r="I7" s="10"/>
      <c r="J7" s="9" t="s">
        <v>99</v>
      </c>
      <c r="L7" s="118" t="s">
        <v>59</v>
      </c>
      <c r="M7" s="118"/>
      <c r="N7" s="118"/>
      <c r="O7" s="10"/>
      <c r="P7" s="10"/>
    </row>
    <row r="8" spans="1:16" s="9" customFormat="1" ht="24" customHeight="1">
      <c r="A8" s="19"/>
      <c r="F8" s="9" t="s">
        <v>100</v>
      </c>
      <c r="H8" s="76" t="s">
        <v>101</v>
      </c>
      <c r="J8" s="9" t="s">
        <v>102</v>
      </c>
      <c r="L8" s="20" t="s">
        <v>103</v>
      </c>
      <c r="M8" s="21"/>
      <c r="N8" s="21"/>
      <c r="P8" s="9" t="s">
        <v>104</v>
      </c>
    </row>
    <row r="9" spans="1:16" ht="24" customHeight="1">
      <c r="A9" s="9"/>
      <c r="B9" s="9"/>
      <c r="C9" s="9"/>
      <c r="D9" s="17" t="s">
        <v>5</v>
      </c>
      <c r="E9" s="9"/>
      <c r="F9" s="17" t="s">
        <v>105</v>
      </c>
      <c r="G9" s="9"/>
      <c r="H9" s="77" t="s">
        <v>106</v>
      </c>
      <c r="I9" s="9"/>
      <c r="J9" s="17" t="s">
        <v>107</v>
      </c>
      <c r="K9" s="9"/>
      <c r="L9" s="22" t="s">
        <v>108</v>
      </c>
      <c r="M9" s="9"/>
      <c r="N9" s="17" t="s">
        <v>109</v>
      </c>
      <c r="O9" s="9"/>
      <c r="P9" s="17" t="s">
        <v>51</v>
      </c>
    </row>
    <row r="10" spans="1:16" ht="24" customHeight="1">
      <c r="A10" s="16" t="s">
        <v>111</v>
      </c>
      <c r="F10" s="12">
        <v>160000</v>
      </c>
      <c r="G10" s="12"/>
      <c r="H10" s="12">
        <v>1123087</v>
      </c>
      <c r="I10" s="12"/>
      <c r="J10" s="12">
        <v>5704</v>
      </c>
      <c r="K10" s="12"/>
      <c r="L10" s="12">
        <v>16000</v>
      </c>
      <c r="M10" s="12"/>
      <c r="N10" s="12">
        <v>14424</v>
      </c>
      <c r="O10" s="12"/>
      <c r="P10" s="12">
        <f>SUM(F10:O10)</f>
        <v>1319215</v>
      </c>
    </row>
    <row r="11" spans="1:16" ht="24" customHeight="1">
      <c r="A11" s="1" t="s">
        <v>110</v>
      </c>
      <c r="F11" s="12">
        <v>0</v>
      </c>
      <c r="G11" s="12"/>
      <c r="H11" s="12">
        <v>0</v>
      </c>
      <c r="I11" s="12"/>
      <c r="J11" s="12">
        <v>0</v>
      </c>
      <c r="K11" s="12"/>
      <c r="L11" s="12">
        <v>0</v>
      </c>
      <c r="M11" s="12"/>
      <c r="N11" s="12">
        <f>PL!M73</f>
        <v>101102</v>
      </c>
      <c r="O11" s="12"/>
      <c r="P11" s="12">
        <f>SUM(F11:O11)</f>
        <v>101102</v>
      </c>
    </row>
    <row r="12" spans="1:16" ht="24" customHeight="1">
      <c r="A12" s="1" t="s">
        <v>90</v>
      </c>
      <c r="F12" s="13">
        <v>0</v>
      </c>
      <c r="G12" s="12"/>
      <c r="H12" s="13">
        <v>0</v>
      </c>
      <c r="I12" s="12"/>
      <c r="J12" s="13">
        <v>0</v>
      </c>
      <c r="K12" s="12"/>
      <c r="L12" s="13">
        <v>0</v>
      </c>
      <c r="M12" s="12"/>
      <c r="N12" s="13">
        <v>0</v>
      </c>
      <c r="O12" s="12"/>
      <c r="P12" s="13">
        <f>SUM(F12:O12)</f>
        <v>0</v>
      </c>
    </row>
    <row r="13" spans="1:16" ht="24" customHeight="1">
      <c r="A13" s="1" t="s">
        <v>91</v>
      </c>
      <c r="F13" s="23">
        <f>SUM(F11:F12)</f>
        <v>0</v>
      </c>
      <c r="G13" s="12"/>
      <c r="H13" s="23">
        <f>SUM(H11:H12)</f>
        <v>0</v>
      </c>
      <c r="I13" s="12"/>
      <c r="J13" s="23">
        <f>SUM(J11:J12)</f>
        <v>0</v>
      </c>
      <c r="K13" s="11"/>
      <c r="L13" s="23">
        <f>SUM(L11:L12)</f>
        <v>0</v>
      </c>
      <c r="M13" s="11"/>
      <c r="N13" s="23">
        <f>SUM(N11:N12)</f>
        <v>101102</v>
      </c>
      <c r="O13" s="11"/>
      <c r="P13" s="23">
        <f>SUM(P11:P12)</f>
        <v>101102</v>
      </c>
    </row>
    <row r="14" spans="1:16" ht="24" customHeight="1">
      <c r="A14" s="1" t="s">
        <v>205</v>
      </c>
      <c r="D14" s="3">
        <v>10</v>
      </c>
      <c r="F14" s="13">
        <v>0</v>
      </c>
      <c r="G14" s="12"/>
      <c r="H14" s="13">
        <v>0</v>
      </c>
      <c r="I14" s="12"/>
      <c r="J14" s="13">
        <v>0</v>
      </c>
      <c r="K14" s="12"/>
      <c r="L14" s="13">
        <v>0</v>
      </c>
      <c r="M14" s="12"/>
      <c r="N14" s="13">
        <v>-100000</v>
      </c>
      <c r="O14" s="12"/>
      <c r="P14" s="13">
        <f>SUM(F14:O14)</f>
        <v>-100000</v>
      </c>
    </row>
    <row r="15" spans="1:16" ht="24" customHeight="1" thickBot="1">
      <c r="A15" s="16" t="s">
        <v>194</v>
      </c>
      <c r="F15" s="14">
        <f>SUM(F10,F13:F14)</f>
        <v>160000</v>
      </c>
      <c r="G15" s="12"/>
      <c r="H15" s="14">
        <f>SUM(H10,H13:H14)</f>
        <v>1123087</v>
      </c>
      <c r="I15" s="12"/>
      <c r="J15" s="14">
        <f>SUM(J10,J13:J14)</f>
        <v>5704</v>
      </c>
      <c r="K15" s="12"/>
      <c r="L15" s="14">
        <f>SUM(L10,L13:L14)</f>
        <v>16000</v>
      </c>
      <c r="M15" s="12"/>
      <c r="N15" s="14">
        <f>SUM(N10,N13:N14)</f>
        <v>15526</v>
      </c>
      <c r="O15" s="12"/>
      <c r="P15" s="14">
        <f>SUM(P10,P13:P14)</f>
        <v>1320317</v>
      </c>
    </row>
    <row r="16" spans="1:16" ht="24" customHeight="1" thickTop="1">
      <c r="A16" s="16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ht="24" customHeight="1">
      <c r="A17" s="16" t="s">
        <v>186</v>
      </c>
      <c r="F17" s="12">
        <v>160000</v>
      </c>
      <c r="G17" s="12"/>
      <c r="H17" s="12">
        <v>1123087</v>
      </c>
      <c r="I17" s="12"/>
      <c r="J17" s="12">
        <v>5704</v>
      </c>
      <c r="K17" s="12"/>
      <c r="L17" s="12">
        <v>16000</v>
      </c>
      <c r="M17" s="12"/>
      <c r="N17" s="12">
        <v>107430</v>
      </c>
      <c r="O17" s="12"/>
      <c r="P17" s="12">
        <f>SUM(F17:O17)</f>
        <v>1412221</v>
      </c>
    </row>
    <row r="18" spans="1:16" ht="24" customHeight="1">
      <c r="A18" s="1" t="s">
        <v>207</v>
      </c>
      <c r="F18" s="12">
        <v>0</v>
      </c>
      <c r="G18" s="12"/>
      <c r="H18" s="12">
        <v>0</v>
      </c>
      <c r="I18" s="12"/>
      <c r="J18" s="12">
        <v>0</v>
      </c>
      <c r="K18" s="12"/>
      <c r="L18" s="12">
        <v>0</v>
      </c>
      <c r="M18" s="12"/>
      <c r="N18" s="12">
        <f>PL!K73</f>
        <v>-1357</v>
      </c>
      <c r="O18" s="12"/>
      <c r="P18" s="12">
        <f>SUM(F18:O18)</f>
        <v>-1357</v>
      </c>
    </row>
    <row r="19" spans="1:16" ht="24" customHeight="1">
      <c r="A19" s="1" t="s">
        <v>90</v>
      </c>
      <c r="F19" s="13">
        <v>0</v>
      </c>
      <c r="G19" s="12"/>
      <c r="H19" s="13">
        <v>0</v>
      </c>
      <c r="I19" s="12"/>
      <c r="J19" s="13">
        <v>0</v>
      </c>
      <c r="K19" s="12"/>
      <c r="L19" s="13">
        <v>0</v>
      </c>
      <c r="M19" s="12"/>
      <c r="N19" s="13">
        <v>0</v>
      </c>
      <c r="O19" s="12"/>
      <c r="P19" s="13">
        <f>SUM(F19:N19)</f>
        <v>0</v>
      </c>
    </row>
    <row r="20" spans="1:16" ht="24" customHeight="1">
      <c r="A20" s="1" t="s">
        <v>91</v>
      </c>
      <c r="F20" s="23">
        <f>SUM(F18:F19)</f>
        <v>0</v>
      </c>
      <c r="G20" s="12"/>
      <c r="H20" s="23">
        <f>SUM(H18:H19)</f>
        <v>0</v>
      </c>
      <c r="I20" s="12"/>
      <c r="J20" s="23">
        <f>SUM(J18:J19)</f>
        <v>0</v>
      </c>
      <c r="K20" s="11"/>
      <c r="L20" s="23">
        <f>SUM(L18:L19)</f>
        <v>0</v>
      </c>
      <c r="M20" s="11"/>
      <c r="N20" s="23">
        <f>SUM(N18:N19)</f>
        <v>-1357</v>
      </c>
      <c r="O20" s="12"/>
      <c r="P20" s="23">
        <f>SUM(P18:P19)</f>
        <v>-1357</v>
      </c>
    </row>
    <row r="21" spans="1:16" ht="24" customHeight="1">
      <c r="A21" s="1" t="s">
        <v>205</v>
      </c>
      <c r="D21" s="3">
        <v>10</v>
      </c>
      <c r="F21" s="13">
        <v>0</v>
      </c>
      <c r="G21" s="12"/>
      <c r="H21" s="13">
        <v>0</v>
      </c>
      <c r="I21" s="12"/>
      <c r="J21" s="13">
        <v>0</v>
      </c>
      <c r="K21" s="12"/>
      <c r="L21" s="13">
        <v>0</v>
      </c>
      <c r="M21" s="12"/>
      <c r="N21" s="13">
        <v>-60000</v>
      </c>
      <c r="O21" s="12"/>
      <c r="P21" s="13">
        <f>SUM(F21:O21)</f>
        <v>-60000</v>
      </c>
    </row>
    <row r="22" spans="1:16" ht="24" customHeight="1" thickBot="1">
      <c r="A22" s="16" t="s">
        <v>195</v>
      </c>
      <c r="F22" s="14">
        <f>SUM(F20:F21,F17)</f>
        <v>160000</v>
      </c>
      <c r="G22" s="12"/>
      <c r="H22" s="14">
        <f>SUM(H20:H21,H17)</f>
        <v>1123087</v>
      </c>
      <c r="I22" s="12"/>
      <c r="J22" s="14">
        <f>SUM(J20:J21,J17)</f>
        <v>5704</v>
      </c>
      <c r="K22" s="12"/>
      <c r="L22" s="14">
        <f>SUM(L20:L21,L17)</f>
        <v>16000</v>
      </c>
      <c r="M22" s="12"/>
      <c r="N22" s="14">
        <f>SUM(N20:N21,N17)</f>
        <v>46073</v>
      </c>
      <c r="O22" s="12"/>
      <c r="P22" s="14">
        <f>SUM(P20:P21,P17)</f>
        <v>1350864</v>
      </c>
    </row>
    <row r="23" spans="1:16" s="9" customFormat="1" ht="24" customHeight="1" thickTop="1">
      <c r="A23" s="1"/>
      <c r="B23" s="4"/>
      <c r="C23" s="4"/>
      <c r="D23" s="4"/>
      <c r="E23" s="4"/>
      <c r="F23" s="12">
        <f>BS!G77-Separtate!F22</f>
        <v>0</v>
      </c>
      <c r="G23" s="12"/>
      <c r="H23" s="12">
        <f>H22-BS!K78</f>
        <v>0</v>
      </c>
      <c r="I23" s="12"/>
      <c r="J23" s="12">
        <f>BS!K80-Separtate!J22</f>
        <v>0</v>
      </c>
      <c r="K23" s="12"/>
      <c r="L23" s="12">
        <f>BS!K83-Separtate!L22</f>
        <v>0</v>
      </c>
      <c r="M23" s="12"/>
      <c r="N23" s="12">
        <f>BS!K85-Separtate!N22</f>
        <v>0</v>
      </c>
      <c r="O23" s="12"/>
      <c r="P23" s="12">
        <f>SUM(P22-BS!K88)</f>
        <v>0</v>
      </c>
    </row>
    <row r="24" spans="1:16" ht="24" customHeight="1">
      <c r="A24" s="1" t="s">
        <v>30</v>
      </c>
      <c r="B24" s="1"/>
      <c r="C24" s="1"/>
      <c r="D24" s="1"/>
      <c r="E24" s="1"/>
      <c r="O24" s="12"/>
    </row>
    <row r="25" spans="1:16" ht="24" customHeight="1">
      <c r="O25" s="9"/>
    </row>
    <row r="189" spans="7:7" ht="24" customHeight="1">
      <c r="G189" s="4">
        <f>-2885</f>
        <v>-2885</v>
      </c>
    </row>
    <row r="209" spans="7:7" ht="24" customHeight="1">
      <c r="G209" s="4">
        <v>0</v>
      </c>
    </row>
    <row r="211" spans="7:7" ht="24" customHeight="1">
      <c r="G211" s="4">
        <f>G210-G9</f>
        <v>0</v>
      </c>
    </row>
  </sheetData>
  <mergeCells count="3">
    <mergeCell ref="A2:P2"/>
    <mergeCell ref="F6:P6"/>
    <mergeCell ref="L7:N7"/>
  </mergeCells>
  <pageMargins left="0.78740157480314965" right="0.31496062992125984" top="0.78740157480314965" bottom="0.19685039370078741" header="0.31496062992125984" footer="0.31496062992125984"/>
  <pageSetup paperSize="9" scale="85" orientation="landscape" r:id="rId1"/>
  <rowBreaks count="1" manualBreakCount="1">
    <brk id="2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86"/>
  <sheetViews>
    <sheetView showGridLines="0" tabSelected="1" view="pageBreakPreview" topLeftCell="A27" zoomScale="85" zoomScaleNormal="90" zoomScaleSheetLayoutView="85" workbookViewId="0">
      <selection activeCell="D38" sqref="D38"/>
    </sheetView>
  </sheetViews>
  <sheetFormatPr defaultColWidth="9.6640625" defaultRowHeight="21.9" customHeight="1"/>
  <cols>
    <col min="1" max="1" width="45.5546875" style="81" customWidth="1"/>
    <col min="2" max="2" width="7" style="81" customWidth="1"/>
    <col min="3" max="3" width="1.33203125" style="81" customWidth="1"/>
    <col min="4" max="4" width="14" style="58" customWidth="1"/>
    <col min="5" max="5" width="1.33203125" style="81" customWidth="1"/>
    <col min="6" max="6" width="14" style="58" customWidth="1"/>
    <col min="7" max="7" width="1.33203125" style="81" customWidth="1"/>
    <col min="8" max="8" width="14" style="58" customWidth="1"/>
    <col min="9" max="9" width="1.33203125" style="58" customWidth="1"/>
    <col min="10" max="10" width="14" style="58" customWidth="1"/>
    <col min="11" max="11" width="0" style="81" hidden="1" customWidth="1"/>
    <col min="12" max="12" width="18.33203125" style="81" hidden="1" customWidth="1"/>
    <col min="13" max="13" width="10.6640625" style="81" hidden="1" customWidth="1"/>
    <col min="14" max="14" width="16.6640625" style="81" hidden="1" customWidth="1"/>
    <col min="15" max="15" width="9.6640625" style="81"/>
    <col min="16" max="16" width="9.33203125" style="81" customWidth="1"/>
    <col min="17" max="18" width="9.6640625" style="81"/>
    <col min="19" max="19" width="9.44140625" style="81" customWidth="1"/>
    <col min="20" max="16384" width="9.6640625" style="81"/>
  </cols>
  <sheetData>
    <row r="1" spans="1:24" ht="21.9" customHeight="1">
      <c r="H1" s="104" t="s">
        <v>70</v>
      </c>
      <c r="I1" s="104"/>
      <c r="J1" s="104"/>
      <c r="M1" s="81" t="s">
        <v>131</v>
      </c>
    </row>
    <row r="2" spans="1:24" ht="21.9" customHeight="1">
      <c r="A2" s="63" t="s">
        <v>0</v>
      </c>
      <c r="B2" s="89"/>
      <c r="C2" s="89"/>
      <c r="D2" s="89"/>
      <c r="E2" s="89"/>
      <c r="F2" s="89"/>
      <c r="G2" s="89"/>
      <c r="H2" s="89"/>
      <c r="I2" s="89"/>
      <c r="J2" s="89"/>
    </row>
    <row r="3" spans="1:24" ht="21.9" customHeight="1">
      <c r="A3" s="89" t="s">
        <v>132</v>
      </c>
      <c r="B3" s="89"/>
      <c r="C3" s="89"/>
      <c r="D3" s="89"/>
      <c r="E3" s="89"/>
      <c r="F3" s="89"/>
      <c r="G3" s="89"/>
      <c r="H3" s="89"/>
      <c r="I3" s="89"/>
      <c r="J3" s="89"/>
    </row>
    <row r="4" spans="1:24" ht="21.9" customHeight="1">
      <c r="A4" s="107" t="s">
        <v>193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24" ht="21.9" customHeight="1">
      <c r="A5" s="104" t="s">
        <v>2</v>
      </c>
      <c r="B5" s="104"/>
      <c r="C5" s="104"/>
      <c r="D5" s="104"/>
      <c r="E5" s="104"/>
      <c r="F5" s="104"/>
      <c r="G5" s="104"/>
      <c r="H5" s="104"/>
      <c r="I5" s="104"/>
      <c r="J5" s="104"/>
    </row>
    <row r="6" spans="1:24" ht="21.9" customHeight="1">
      <c r="A6" s="32"/>
      <c r="B6" s="32"/>
      <c r="C6" s="32"/>
      <c r="D6" s="105" t="s">
        <v>3</v>
      </c>
      <c r="E6" s="105"/>
      <c r="F6" s="105"/>
      <c r="G6" s="90"/>
      <c r="H6" s="105" t="s">
        <v>4</v>
      </c>
      <c r="I6" s="105"/>
      <c r="J6" s="105"/>
      <c r="M6" s="81" t="s">
        <v>4</v>
      </c>
    </row>
    <row r="7" spans="1:24" s="33" customFormat="1" ht="21.9" customHeight="1">
      <c r="B7" s="30"/>
      <c r="C7" s="30"/>
      <c r="D7" s="91">
        <v>2569</v>
      </c>
      <c r="E7" s="30"/>
      <c r="F7" s="91">
        <v>2568</v>
      </c>
      <c r="H7" s="91">
        <v>2569</v>
      </c>
      <c r="I7" s="30"/>
      <c r="J7" s="91">
        <v>2568</v>
      </c>
      <c r="M7" s="33">
        <v>2564</v>
      </c>
    </row>
    <row r="8" spans="1:24" ht="21.9" customHeight="1">
      <c r="A8" s="89" t="s">
        <v>133</v>
      </c>
      <c r="V8" s="92"/>
    </row>
    <row r="9" spans="1:24" ht="21.9" customHeight="1">
      <c r="A9" s="1" t="s">
        <v>208</v>
      </c>
      <c r="D9" s="93">
        <f>PL!G71</f>
        <v>86408</v>
      </c>
      <c r="E9" s="11"/>
      <c r="F9" s="93">
        <f>SUM(PL!I71)</f>
        <v>119545</v>
      </c>
      <c r="G9" s="11"/>
      <c r="H9" s="93">
        <f>PL!K71</f>
        <v>-1040</v>
      </c>
      <c r="I9" s="93"/>
      <c r="J9" s="93">
        <f>PL!M71</f>
        <v>101040</v>
      </c>
      <c r="M9" s="81">
        <v>18671</v>
      </c>
      <c r="S9" s="92"/>
      <c r="V9" s="92"/>
      <c r="X9" s="92"/>
    </row>
    <row r="10" spans="1:24" ht="21.9" customHeight="1">
      <c r="A10" s="1" t="s">
        <v>181</v>
      </c>
      <c r="D10" s="93"/>
      <c r="E10" s="11"/>
      <c r="F10" s="93"/>
      <c r="G10" s="11"/>
      <c r="H10" s="93"/>
      <c r="I10" s="11"/>
      <c r="J10" s="93"/>
      <c r="S10" s="92"/>
      <c r="V10" s="92"/>
      <c r="X10" s="92"/>
    </row>
    <row r="11" spans="1:24" ht="21.9" customHeight="1">
      <c r="A11" s="1" t="s">
        <v>134</v>
      </c>
      <c r="D11" s="93"/>
      <c r="E11" s="11"/>
      <c r="F11" s="93"/>
      <c r="G11" s="11"/>
      <c r="H11" s="93"/>
      <c r="I11" s="11"/>
      <c r="J11" s="93"/>
      <c r="S11" s="92"/>
      <c r="V11" s="92"/>
      <c r="X11" s="92"/>
    </row>
    <row r="12" spans="1:24" ht="21.9" customHeight="1">
      <c r="A12" s="1" t="s">
        <v>135</v>
      </c>
      <c r="D12" s="94">
        <v>19800</v>
      </c>
      <c r="E12" s="11"/>
      <c r="F12" s="93">
        <v>18853</v>
      </c>
      <c r="G12" s="11"/>
      <c r="H12" s="94">
        <v>1373</v>
      </c>
      <c r="I12" s="11"/>
      <c r="J12" s="93">
        <v>2327</v>
      </c>
      <c r="M12" s="81">
        <v>1099</v>
      </c>
      <c r="Q12" s="95"/>
      <c r="S12" s="92"/>
      <c r="V12" s="92"/>
      <c r="X12" s="92"/>
    </row>
    <row r="13" spans="1:24" ht="21.9" customHeight="1">
      <c r="A13" s="1" t="s">
        <v>136</v>
      </c>
      <c r="D13" s="94">
        <v>509</v>
      </c>
      <c r="E13" s="11"/>
      <c r="F13" s="93">
        <v>7787</v>
      </c>
      <c r="G13" s="11"/>
      <c r="H13" s="93">
        <v>0</v>
      </c>
      <c r="I13" s="11"/>
      <c r="J13" s="93">
        <v>0</v>
      </c>
      <c r="K13" s="81" t="s">
        <v>137</v>
      </c>
      <c r="M13" s="81">
        <v>0</v>
      </c>
      <c r="S13" s="92"/>
      <c r="V13" s="92"/>
      <c r="X13" s="92"/>
    </row>
    <row r="14" spans="1:24" ht="21.9" customHeight="1">
      <c r="A14" s="1" t="s">
        <v>218</v>
      </c>
      <c r="D14" s="94"/>
      <c r="E14" s="11"/>
      <c r="F14" s="93"/>
      <c r="G14" s="11"/>
      <c r="H14" s="93"/>
      <c r="I14" s="11"/>
      <c r="J14" s="93"/>
      <c r="S14" s="92"/>
      <c r="V14" s="92"/>
      <c r="X14" s="92"/>
    </row>
    <row r="15" spans="1:24" ht="21.9" customHeight="1">
      <c r="A15" s="1" t="s">
        <v>219</v>
      </c>
      <c r="D15" s="94">
        <v>12409</v>
      </c>
      <c r="E15" s="11"/>
      <c r="F15" s="93">
        <v>0</v>
      </c>
      <c r="G15" s="11"/>
      <c r="H15" s="93">
        <v>0</v>
      </c>
      <c r="I15" s="11"/>
      <c r="J15" s="93">
        <v>0</v>
      </c>
      <c r="S15" s="92"/>
      <c r="V15" s="92"/>
      <c r="X15" s="92"/>
    </row>
    <row r="16" spans="1:24" ht="21.9" customHeight="1">
      <c r="A16" s="81" t="s">
        <v>138</v>
      </c>
      <c r="D16" s="93">
        <v>3773</v>
      </c>
      <c r="E16" s="11"/>
      <c r="F16" s="93">
        <v>3063</v>
      </c>
      <c r="G16" s="11"/>
      <c r="H16" s="93">
        <v>40</v>
      </c>
      <c r="I16" s="11"/>
      <c r="J16" s="93">
        <v>289</v>
      </c>
      <c r="M16" s="81">
        <v>103</v>
      </c>
      <c r="S16" s="92"/>
      <c r="V16" s="92"/>
      <c r="X16" s="92"/>
    </row>
    <row r="17" spans="1:24" ht="21.9" customHeight="1">
      <c r="A17" s="81" t="s">
        <v>220</v>
      </c>
      <c r="D17" s="93">
        <v>-141</v>
      </c>
      <c r="E17" s="11"/>
      <c r="F17" s="93">
        <v>-410</v>
      </c>
      <c r="G17" s="11"/>
      <c r="H17" s="93">
        <v>-11</v>
      </c>
      <c r="I17" s="11"/>
      <c r="J17" s="93">
        <v>-1086</v>
      </c>
      <c r="P17" s="92"/>
      <c r="Q17" s="26"/>
      <c r="R17" s="96"/>
      <c r="S17" s="92"/>
      <c r="V17" s="92"/>
      <c r="X17" s="92"/>
    </row>
    <row r="18" spans="1:24" ht="21.9" customHeight="1">
      <c r="A18" s="81" t="s">
        <v>196</v>
      </c>
      <c r="D18" s="93">
        <v>0</v>
      </c>
      <c r="E18" s="11"/>
      <c r="F18" s="93">
        <v>-254</v>
      </c>
      <c r="G18" s="11"/>
      <c r="H18" s="93">
        <v>0</v>
      </c>
      <c r="I18" s="11"/>
      <c r="J18" s="93">
        <v>0</v>
      </c>
      <c r="P18" s="92"/>
      <c r="Q18" s="26"/>
      <c r="R18" s="96"/>
      <c r="S18" s="92"/>
      <c r="V18" s="92"/>
      <c r="X18" s="92"/>
    </row>
    <row r="19" spans="1:24" ht="21.9" customHeight="1">
      <c r="A19" s="81" t="s">
        <v>139</v>
      </c>
      <c r="D19" s="93">
        <v>0</v>
      </c>
      <c r="E19" s="11"/>
      <c r="F19" s="93">
        <v>0</v>
      </c>
      <c r="G19" s="11"/>
      <c r="H19" s="93">
        <v>-2515</v>
      </c>
      <c r="I19" s="11"/>
      <c r="J19" s="93">
        <v>-100000</v>
      </c>
      <c r="S19" s="92"/>
      <c r="V19" s="92"/>
      <c r="X19" s="92"/>
    </row>
    <row r="20" spans="1:24" ht="21.9" customHeight="1">
      <c r="A20" s="81" t="s">
        <v>140</v>
      </c>
      <c r="D20" s="93">
        <v>-3441</v>
      </c>
      <c r="E20" s="11"/>
      <c r="F20" s="93">
        <v>-4080</v>
      </c>
      <c r="G20" s="11"/>
      <c r="H20" s="93">
        <v>-9157</v>
      </c>
      <c r="I20" s="11"/>
      <c r="J20" s="93">
        <v>-10437</v>
      </c>
      <c r="M20" s="81">
        <v>-71</v>
      </c>
      <c r="S20" s="92"/>
      <c r="V20" s="92"/>
      <c r="X20" s="92"/>
    </row>
    <row r="21" spans="1:24" ht="21.9" customHeight="1">
      <c r="A21" s="81" t="s">
        <v>141</v>
      </c>
      <c r="D21" s="97">
        <v>2589</v>
      </c>
      <c r="E21" s="11"/>
      <c r="F21" s="97">
        <v>2861</v>
      </c>
      <c r="G21" s="11"/>
      <c r="H21" s="97">
        <v>107</v>
      </c>
      <c r="I21" s="11"/>
      <c r="J21" s="97">
        <v>525</v>
      </c>
      <c r="K21" s="81" t="s">
        <v>142</v>
      </c>
      <c r="M21" s="81">
        <v>128</v>
      </c>
      <c r="S21" s="92"/>
      <c r="V21" s="92"/>
      <c r="X21" s="92"/>
    </row>
    <row r="22" spans="1:24" ht="21.9" customHeight="1">
      <c r="A22" s="1" t="s">
        <v>143</v>
      </c>
      <c r="D22" s="98"/>
      <c r="E22" s="11"/>
      <c r="F22" s="98"/>
      <c r="G22" s="11"/>
      <c r="H22" s="98"/>
      <c r="I22" s="11"/>
      <c r="J22" s="98"/>
      <c r="S22" s="92"/>
      <c r="V22" s="92"/>
      <c r="X22" s="92"/>
    </row>
    <row r="23" spans="1:24" ht="21.9" customHeight="1">
      <c r="A23" s="1" t="s">
        <v>144</v>
      </c>
      <c r="B23" s="99"/>
      <c r="C23" s="99"/>
      <c r="D23" s="93">
        <f>SUM(D9:D21)</f>
        <v>121906</v>
      </c>
      <c r="E23" s="11"/>
      <c r="F23" s="93">
        <f>SUM(F9:F21)</f>
        <v>147365</v>
      </c>
      <c r="G23" s="11"/>
      <c r="H23" s="93">
        <f>SUM(H9:H21)</f>
        <v>-11203</v>
      </c>
      <c r="I23" s="11"/>
      <c r="J23" s="93">
        <f>SUM(J9:J21)</f>
        <v>-7342</v>
      </c>
      <c r="M23" s="81">
        <v>-3917</v>
      </c>
      <c r="S23" s="96"/>
      <c r="V23" s="92"/>
      <c r="X23" s="92"/>
    </row>
    <row r="24" spans="1:24" ht="21.9" customHeight="1">
      <c r="A24" s="1" t="s">
        <v>145</v>
      </c>
      <c r="B24" s="99"/>
      <c r="C24" s="99"/>
      <c r="D24" s="93"/>
      <c r="E24" s="100"/>
      <c r="F24" s="93"/>
      <c r="G24" s="100"/>
      <c r="H24" s="93"/>
      <c r="I24" s="100"/>
      <c r="J24" s="93"/>
      <c r="S24" s="92"/>
      <c r="V24" s="92"/>
      <c r="X24" s="92"/>
    </row>
    <row r="25" spans="1:24" ht="21.9" customHeight="1">
      <c r="A25" s="1" t="s">
        <v>146</v>
      </c>
      <c r="B25" s="99"/>
      <c r="C25" s="99"/>
      <c r="D25" s="93">
        <v>-237758</v>
      </c>
      <c r="E25" s="100"/>
      <c r="F25" s="93">
        <v>-81419</v>
      </c>
      <c r="G25" s="100"/>
      <c r="H25" s="93">
        <v>-6999</v>
      </c>
      <c r="I25" s="100"/>
      <c r="J25" s="93">
        <v>434</v>
      </c>
      <c r="M25" s="81">
        <v>6184</v>
      </c>
      <c r="P25" s="26"/>
      <c r="Q25" s="92"/>
      <c r="R25" s="92"/>
      <c r="S25" s="92"/>
      <c r="V25" s="92"/>
      <c r="X25" s="92"/>
    </row>
    <row r="26" spans="1:24" ht="21.9" customHeight="1">
      <c r="A26" s="99" t="s">
        <v>147</v>
      </c>
      <c r="B26" s="99"/>
      <c r="C26" s="99"/>
      <c r="D26" s="93">
        <v>-2279</v>
      </c>
      <c r="E26" s="11"/>
      <c r="F26" s="93">
        <v>-51495</v>
      </c>
      <c r="G26" s="11"/>
      <c r="H26" s="93">
        <v>0</v>
      </c>
      <c r="I26" s="100"/>
      <c r="J26" s="93">
        <v>0</v>
      </c>
      <c r="M26" s="81">
        <v>0</v>
      </c>
      <c r="O26" s="96"/>
      <c r="S26" s="92"/>
      <c r="X26" s="92"/>
    </row>
    <row r="27" spans="1:24" ht="21.9" customHeight="1">
      <c r="A27" s="99" t="s">
        <v>184</v>
      </c>
      <c r="B27" s="99"/>
      <c r="C27" s="99"/>
      <c r="D27" s="93">
        <v>89889</v>
      </c>
      <c r="E27" s="11"/>
      <c r="F27" s="93">
        <v>0</v>
      </c>
      <c r="H27" s="93">
        <v>0</v>
      </c>
      <c r="J27" s="93">
        <v>0</v>
      </c>
      <c r="S27" s="92"/>
      <c r="V27" s="92"/>
      <c r="X27" s="92"/>
    </row>
    <row r="28" spans="1:24" ht="21.9" customHeight="1">
      <c r="A28" s="1" t="s">
        <v>148</v>
      </c>
      <c r="D28" s="93">
        <v>5260</v>
      </c>
      <c r="E28" s="11"/>
      <c r="F28" s="93">
        <v>-5940</v>
      </c>
      <c r="G28" s="11"/>
      <c r="H28" s="93">
        <v>621</v>
      </c>
      <c r="I28" s="100"/>
      <c r="J28" s="93">
        <v>3514</v>
      </c>
      <c r="M28" s="81">
        <v>-481</v>
      </c>
      <c r="S28" s="92"/>
      <c r="V28" s="92"/>
      <c r="X28" s="92"/>
    </row>
    <row r="29" spans="1:24" ht="21.9" customHeight="1">
      <c r="A29" s="1" t="s">
        <v>149</v>
      </c>
      <c r="D29" s="93">
        <v>-2923</v>
      </c>
      <c r="E29" s="11"/>
      <c r="F29" s="93">
        <v>-4600</v>
      </c>
      <c r="G29" s="11"/>
      <c r="H29" s="93">
        <v>-931</v>
      </c>
      <c r="I29" s="11"/>
      <c r="J29" s="93">
        <v>-3853</v>
      </c>
      <c r="M29" s="81">
        <v>0</v>
      </c>
      <c r="S29" s="92"/>
      <c r="V29" s="92"/>
      <c r="X29" s="92"/>
    </row>
    <row r="30" spans="1:24" ht="21.9" customHeight="1">
      <c r="A30" s="1" t="s">
        <v>150</v>
      </c>
      <c r="D30" s="93"/>
      <c r="E30" s="11"/>
      <c r="F30" s="98"/>
      <c r="G30" s="11"/>
      <c r="H30" s="93"/>
      <c r="I30" s="11"/>
      <c r="J30" s="98"/>
      <c r="S30" s="92"/>
      <c r="V30" s="92"/>
      <c r="X30" s="92"/>
    </row>
    <row r="31" spans="1:24" ht="21.9" customHeight="1">
      <c r="A31" s="81" t="s">
        <v>151</v>
      </c>
      <c r="D31" s="93">
        <v>57313</v>
      </c>
      <c r="E31" s="11"/>
      <c r="F31" s="98">
        <v>51953</v>
      </c>
      <c r="G31" s="11"/>
      <c r="H31" s="93">
        <v>-1284</v>
      </c>
      <c r="I31" s="11"/>
      <c r="J31" s="98">
        <v>-189</v>
      </c>
      <c r="M31" s="81">
        <v>-290</v>
      </c>
      <c r="P31" s="26"/>
      <c r="Q31" s="92"/>
      <c r="R31" s="96"/>
      <c r="V31" s="92"/>
      <c r="X31" s="92"/>
    </row>
    <row r="32" spans="1:24" ht="21.9" customHeight="1">
      <c r="A32" s="81" t="s">
        <v>152</v>
      </c>
      <c r="D32" s="93">
        <v>6118</v>
      </c>
      <c r="E32" s="11"/>
      <c r="F32" s="98">
        <v>37586</v>
      </c>
      <c r="G32" s="11"/>
      <c r="H32" s="93">
        <v>282</v>
      </c>
      <c r="I32" s="11"/>
      <c r="J32" s="98">
        <v>-896</v>
      </c>
      <c r="M32" s="81">
        <v>-323</v>
      </c>
      <c r="P32" s="26"/>
      <c r="Q32" s="92"/>
      <c r="R32" s="96"/>
      <c r="S32" s="92"/>
      <c r="V32" s="92"/>
      <c r="X32" s="92"/>
    </row>
    <row r="33" spans="1:24" ht="21.9" customHeight="1">
      <c r="A33" s="81" t="s">
        <v>153</v>
      </c>
      <c r="D33" s="93">
        <v>-6830</v>
      </c>
      <c r="E33" s="11"/>
      <c r="F33" s="98">
        <v>-1119</v>
      </c>
      <c r="G33" s="11"/>
      <c r="H33" s="93">
        <v>-1500</v>
      </c>
      <c r="I33" s="11"/>
      <c r="J33" s="98">
        <v>0</v>
      </c>
      <c r="P33" s="26"/>
      <c r="Q33" s="92"/>
      <c r="R33" s="26"/>
      <c r="S33" s="96"/>
      <c r="V33" s="92"/>
      <c r="X33" s="92"/>
    </row>
    <row r="34" spans="1:24" ht="21.9" customHeight="1">
      <c r="A34" s="81" t="s">
        <v>154</v>
      </c>
      <c r="D34" s="97">
        <v>92</v>
      </c>
      <c r="E34" s="11"/>
      <c r="F34" s="97">
        <v>-32757</v>
      </c>
      <c r="G34" s="11"/>
      <c r="H34" s="97">
        <v>0</v>
      </c>
      <c r="I34" s="11"/>
      <c r="J34" s="97">
        <v>0</v>
      </c>
      <c r="S34" s="92"/>
      <c r="V34" s="92"/>
      <c r="X34" s="92"/>
    </row>
    <row r="35" spans="1:24" ht="21.9" customHeight="1">
      <c r="A35" s="34" t="s">
        <v>209</v>
      </c>
      <c r="D35" s="11">
        <f>SUM(D23:D34)</f>
        <v>30788</v>
      </c>
      <c r="E35" s="11"/>
      <c r="F35" s="11">
        <f>SUM(F23:F34)</f>
        <v>59574</v>
      </c>
      <c r="G35" s="11"/>
      <c r="H35" s="11">
        <f>SUM(H23:H34)</f>
        <v>-21014</v>
      </c>
      <c r="I35" s="11"/>
      <c r="J35" s="11">
        <f>SUM(J23:J34)</f>
        <v>-8332</v>
      </c>
      <c r="M35" s="81">
        <v>1173</v>
      </c>
      <c r="S35" s="92"/>
      <c r="V35" s="92"/>
      <c r="X35" s="92"/>
    </row>
    <row r="36" spans="1:24" ht="21.9" customHeight="1">
      <c r="A36" s="81" t="s">
        <v>155</v>
      </c>
      <c r="D36" s="93">
        <v>-1456</v>
      </c>
      <c r="E36" s="11"/>
      <c r="F36" s="98">
        <v>-1860</v>
      </c>
      <c r="G36" s="11"/>
      <c r="H36" s="93">
        <v>-131</v>
      </c>
      <c r="I36" s="11"/>
      <c r="J36" s="98">
        <v>-488</v>
      </c>
      <c r="M36" s="81">
        <v>-128</v>
      </c>
      <c r="S36" s="92"/>
      <c r="V36" s="92"/>
      <c r="X36" s="92"/>
    </row>
    <row r="37" spans="1:24" ht="21.9" customHeight="1">
      <c r="A37" s="81" t="s">
        <v>156</v>
      </c>
      <c r="D37" s="97">
        <v>-24240</v>
      </c>
      <c r="E37" s="11"/>
      <c r="F37" s="97">
        <v>-36339</v>
      </c>
      <c r="G37" s="11"/>
      <c r="H37" s="97">
        <v>0</v>
      </c>
      <c r="I37" s="11"/>
      <c r="J37" s="97">
        <v>0</v>
      </c>
      <c r="M37" s="81">
        <v>0</v>
      </c>
      <c r="P37" s="92"/>
      <c r="S37" s="28"/>
      <c r="V37" s="92"/>
      <c r="X37" s="92"/>
    </row>
    <row r="38" spans="1:24" ht="21.9" customHeight="1">
      <c r="A38" s="89" t="s">
        <v>199</v>
      </c>
      <c r="D38" s="101">
        <f>SUM(D35:D37)</f>
        <v>5092</v>
      </c>
      <c r="E38" s="11"/>
      <c r="F38" s="101">
        <f>SUM(F35:F37)</f>
        <v>21375</v>
      </c>
      <c r="G38" s="11"/>
      <c r="H38" s="101">
        <f>SUM(H35:H37)</f>
        <v>-21145</v>
      </c>
      <c r="I38" s="11"/>
      <c r="J38" s="101">
        <f>SUM(J35:J37)</f>
        <v>-8820</v>
      </c>
      <c r="M38" s="81">
        <v>1045</v>
      </c>
      <c r="P38" s="28"/>
      <c r="S38" s="28"/>
      <c r="V38" s="92"/>
      <c r="X38" s="92"/>
    </row>
    <row r="39" spans="1:24" ht="12.75" customHeight="1">
      <c r="A39" s="89"/>
      <c r="D39" s="11"/>
      <c r="E39" s="11"/>
      <c r="F39" s="11"/>
      <c r="G39" s="11"/>
      <c r="H39" s="11"/>
      <c r="I39" s="11"/>
      <c r="J39" s="11"/>
      <c r="P39" s="92"/>
      <c r="Q39" s="92"/>
      <c r="S39" s="28"/>
      <c r="V39" s="92"/>
    </row>
    <row r="40" spans="1:24" ht="21.9" customHeight="1">
      <c r="A40" s="26" t="s">
        <v>30</v>
      </c>
      <c r="D40" s="11"/>
      <c r="E40" s="11"/>
      <c r="F40" s="11"/>
      <c r="G40" s="11"/>
      <c r="H40" s="11"/>
      <c r="I40" s="11"/>
      <c r="J40" s="11"/>
      <c r="S40" s="96"/>
    </row>
    <row r="41" spans="1:24" ht="21.9" customHeight="1">
      <c r="A41" s="26"/>
      <c r="B41" s="99"/>
      <c r="C41" s="99"/>
      <c r="E41" s="99"/>
      <c r="G41" s="99"/>
      <c r="H41" s="104" t="s">
        <v>70</v>
      </c>
      <c r="I41" s="104"/>
      <c r="J41" s="104"/>
      <c r="M41" s="81" t="s">
        <v>131</v>
      </c>
      <c r="P41" s="28"/>
    </row>
    <row r="42" spans="1:24" ht="21.9" customHeight="1">
      <c r="A42" s="107" t="s">
        <v>0</v>
      </c>
      <c r="B42" s="107"/>
      <c r="C42" s="107"/>
      <c r="D42" s="107"/>
      <c r="E42" s="107"/>
      <c r="F42" s="107"/>
      <c r="G42" s="107"/>
      <c r="H42" s="107"/>
      <c r="I42" s="107"/>
      <c r="J42" s="107"/>
    </row>
    <row r="43" spans="1:24" ht="21.9" customHeight="1">
      <c r="A43" s="107" t="s">
        <v>157</v>
      </c>
      <c r="B43" s="107"/>
      <c r="C43" s="107"/>
      <c r="D43" s="107"/>
      <c r="E43" s="107"/>
      <c r="F43" s="107"/>
      <c r="G43" s="107"/>
      <c r="H43" s="107"/>
      <c r="I43" s="107"/>
      <c r="J43" s="107"/>
    </row>
    <row r="44" spans="1:24" ht="21.9" customHeight="1">
      <c r="A44" s="107" t="s">
        <v>193</v>
      </c>
      <c r="B44" s="107"/>
      <c r="C44" s="107"/>
      <c r="D44" s="107"/>
      <c r="E44" s="107"/>
      <c r="F44" s="107"/>
      <c r="G44" s="107"/>
      <c r="H44" s="107"/>
      <c r="I44" s="107"/>
      <c r="J44" s="107"/>
    </row>
    <row r="45" spans="1:24" ht="21.9" customHeight="1">
      <c r="A45" s="104" t="s">
        <v>2</v>
      </c>
      <c r="B45" s="104"/>
      <c r="C45" s="104"/>
      <c r="D45" s="104"/>
      <c r="E45" s="104"/>
      <c r="F45" s="104"/>
      <c r="G45" s="104"/>
      <c r="H45" s="104"/>
      <c r="I45" s="104"/>
      <c r="J45" s="104"/>
    </row>
    <row r="46" spans="1:24" ht="21.9" customHeight="1">
      <c r="A46" s="32"/>
      <c r="B46" s="32"/>
      <c r="C46" s="32"/>
      <c r="D46" s="105" t="s">
        <v>3</v>
      </c>
      <c r="E46" s="105"/>
      <c r="F46" s="105"/>
      <c r="G46" s="90"/>
      <c r="H46" s="105" t="s">
        <v>4</v>
      </c>
      <c r="I46" s="106"/>
      <c r="J46" s="106"/>
      <c r="M46" s="81" t="s">
        <v>4</v>
      </c>
    </row>
    <row r="47" spans="1:24" s="33" customFormat="1" ht="21.9" customHeight="1">
      <c r="B47" s="30"/>
      <c r="C47" s="30"/>
      <c r="D47" s="91">
        <v>2569</v>
      </c>
      <c r="E47" s="30"/>
      <c r="F47" s="91">
        <v>2568</v>
      </c>
      <c r="H47" s="91">
        <v>2569</v>
      </c>
      <c r="I47" s="30"/>
      <c r="J47" s="91">
        <v>2568</v>
      </c>
      <c r="M47" s="33">
        <v>2564</v>
      </c>
    </row>
    <row r="48" spans="1:24" ht="21.9" customHeight="1">
      <c r="A48" s="89" t="s">
        <v>158</v>
      </c>
    </row>
    <row r="49" spans="1:24" ht="21.9" customHeight="1">
      <c r="A49" s="81" t="s">
        <v>159</v>
      </c>
      <c r="B49" s="99"/>
      <c r="C49" s="99"/>
      <c r="D49" s="93">
        <v>0</v>
      </c>
      <c r="E49" s="93"/>
      <c r="F49" s="93">
        <v>0</v>
      </c>
      <c r="G49" s="93"/>
      <c r="H49" s="93">
        <v>-263700</v>
      </c>
      <c r="I49" s="93"/>
      <c r="J49" s="93">
        <v>-175370</v>
      </c>
      <c r="M49" s="81">
        <v>-7000</v>
      </c>
      <c r="S49" s="92"/>
      <c r="V49" s="92"/>
      <c r="X49" s="92"/>
    </row>
    <row r="50" spans="1:24" ht="21.9" customHeight="1">
      <c r="A50" s="81" t="s">
        <v>160</v>
      </c>
      <c r="B50" s="99"/>
      <c r="C50" s="99"/>
      <c r="D50" s="93">
        <v>0</v>
      </c>
      <c r="E50" s="93"/>
      <c r="F50" s="93">
        <v>0</v>
      </c>
      <c r="G50" s="93"/>
      <c r="H50" s="93">
        <v>543718</v>
      </c>
      <c r="I50" s="93"/>
      <c r="J50" s="93">
        <v>88093</v>
      </c>
      <c r="S50" s="92"/>
      <c r="V50" s="92"/>
      <c r="X50" s="92"/>
    </row>
    <row r="51" spans="1:24" ht="21.9" customHeight="1">
      <c r="A51" s="81" t="s">
        <v>161</v>
      </c>
      <c r="B51" s="99"/>
      <c r="C51" s="99"/>
      <c r="D51" s="93">
        <v>-69432</v>
      </c>
      <c r="E51" s="93"/>
      <c r="F51" s="93">
        <v>-30000</v>
      </c>
      <c r="G51" s="93"/>
      <c r="H51" s="93">
        <v>0</v>
      </c>
      <c r="I51" s="93"/>
      <c r="J51" s="93">
        <v>0</v>
      </c>
      <c r="S51" s="92"/>
      <c r="V51" s="92"/>
      <c r="X51" s="92"/>
    </row>
    <row r="52" spans="1:24" ht="21.9" customHeight="1">
      <c r="A52" s="81" t="s">
        <v>162</v>
      </c>
      <c r="B52" s="99"/>
      <c r="C52" s="99"/>
      <c r="D52" s="93">
        <v>62254</v>
      </c>
      <c r="E52" s="93"/>
      <c r="F52" s="93">
        <v>11866</v>
      </c>
      <c r="G52" s="93"/>
      <c r="H52" s="93">
        <v>2000</v>
      </c>
      <c r="I52" s="93"/>
      <c r="J52" s="93">
        <v>0</v>
      </c>
      <c r="S52" s="92"/>
      <c r="V52" s="92"/>
      <c r="X52" s="92"/>
    </row>
    <row r="53" spans="1:24" ht="21.9" customHeight="1">
      <c r="A53" s="81" t="s">
        <v>163</v>
      </c>
      <c r="B53" s="99"/>
      <c r="C53" s="99"/>
      <c r="D53" s="93">
        <v>0</v>
      </c>
      <c r="E53" s="93"/>
      <c r="F53" s="93">
        <v>0</v>
      </c>
      <c r="G53" s="93"/>
      <c r="H53" s="93">
        <v>-329350</v>
      </c>
      <c r="I53" s="93"/>
      <c r="J53" s="93">
        <v>0</v>
      </c>
      <c r="S53" s="92"/>
      <c r="T53" s="58"/>
      <c r="V53" s="92"/>
      <c r="X53" s="92"/>
    </row>
    <row r="54" spans="1:24" ht="21.9" customHeight="1">
      <c r="A54" s="81" t="s">
        <v>216</v>
      </c>
      <c r="B54" s="99"/>
      <c r="C54" s="99"/>
      <c r="D54" s="93">
        <v>0</v>
      </c>
      <c r="E54" s="93"/>
      <c r="F54" s="93">
        <v>0</v>
      </c>
      <c r="G54" s="93"/>
      <c r="H54" s="93">
        <v>22000</v>
      </c>
      <c r="I54" s="93"/>
      <c r="J54" s="93">
        <v>0</v>
      </c>
      <c r="S54" s="92"/>
      <c r="V54" s="92"/>
      <c r="X54" s="92"/>
    </row>
    <row r="55" spans="1:24" ht="21.9" customHeight="1">
      <c r="A55" s="81" t="s">
        <v>164</v>
      </c>
      <c r="D55" s="93">
        <v>-2248</v>
      </c>
      <c r="E55" s="11"/>
      <c r="F55" s="98">
        <v>-2042</v>
      </c>
      <c r="G55" s="11"/>
      <c r="H55" s="93">
        <v>-128</v>
      </c>
      <c r="I55" s="11"/>
      <c r="J55" s="93">
        <v>0</v>
      </c>
      <c r="M55" s="81">
        <v>-18</v>
      </c>
      <c r="P55" s="26"/>
      <c r="Q55" s="26"/>
      <c r="R55" s="26"/>
      <c r="S55" s="92"/>
      <c r="T55" s="28"/>
      <c r="V55" s="92"/>
      <c r="X55" s="92"/>
    </row>
    <row r="56" spans="1:24" ht="21.9" customHeight="1">
      <c r="A56" s="81" t="s">
        <v>165</v>
      </c>
      <c r="D56" s="93">
        <v>0</v>
      </c>
      <c r="E56" s="11"/>
      <c r="F56" s="98">
        <v>-30</v>
      </c>
      <c r="G56" s="11"/>
      <c r="H56" s="93">
        <v>0</v>
      </c>
      <c r="I56" s="11"/>
      <c r="J56" s="93">
        <v>0</v>
      </c>
      <c r="M56" s="81">
        <v>-100</v>
      </c>
      <c r="S56" s="92"/>
      <c r="T56" s="92"/>
      <c r="U56" s="96"/>
      <c r="V56" s="92"/>
      <c r="X56" s="92"/>
    </row>
    <row r="57" spans="1:24" ht="21.9" customHeight="1">
      <c r="A57" s="81" t="s">
        <v>166</v>
      </c>
      <c r="D57" s="93">
        <v>2336</v>
      </c>
      <c r="E57" s="11"/>
      <c r="F57" s="93">
        <v>3740</v>
      </c>
      <c r="G57" s="11"/>
      <c r="H57" s="93">
        <v>9049</v>
      </c>
      <c r="I57" s="11"/>
      <c r="J57" s="93">
        <v>7700</v>
      </c>
      <c r="M57" s="81">
        <v>10</v>
      </c>
      <c r="P57" s="96"/>
      <c r="Q57" s="96"/>
      <c r="R57" s="96"/>
      <c r="S57" s="96"/>
      <c r="V57" s="92"/>
      <c r="X57" s="92"/>
    </row>
    <row r="58" spans="1:24" ht="21.9" customHeight="1">
      <c r="A58" s="81" t="s">
        <v>167</v>
      </c>
      <c r="D58" s="93">
        <v>0</v>
      </c>
      <c r="E58" s="11"/>
      <c r="F58" s="93">
        <v>0</v>
      </c>
      <c r="G58" s="11"/>
      <c r="H58" s="93">
        <v>77515</v>
      </c>
      <c r="I58" s="11"/>
      <c r="J58" s="93">
        <v>100000</v>
      </c>
      <c r="S58" s="92"/>
      <c r="T58" s="28"/>
      <c r="V58" s="92"/>
      <c r="X58" s="92"/>
    </row>
    <row r="59" spans="1:24" ht="21.9" customHeight="1">
      <c r="A59" s="2" t="s">
        <v>168</v>
      </c>
      <c r="D59" s="102">
        <f>SUM(D49:D58)</f>
        <v>-7090</v>
      </c>
      <c r="E59" s="11"/>
      <c r="F59" s="102">
        <f>SUM(F49:F58)</f>
        <v>-16466</v>
      </c>
      <c r="G59" s="11"/>
      <c r="H59" s="102">
        <f>SUM(H49:H58)</f>
        <v>61104</v>
      </c>
      <c r="I59" s="11"/>
      <c r="J59" s="102">
        <f>SUM(J49:J58)</f>
        <v>20423</v>
      </c>
      <c r="M59" s="81">
        <v>13792</v>
      </c>
      <c r="S59" s="92"/>
      <c r="V59" s="92"/>
      <c r="X59" s="92"/>
    </row>
    <row r="60" spans="1:24" ht="21.9" customHeight="1">
      <c r="A60" s="5" t="s">
        <v>169</v>
      </c>
      <c r="D60" s="93"/>
      <c r="E60" s="11"/>
      <c r="F60" s="93"/>
      <c r="G60" s="11"/>
      <c r="H60" s="93"/>
      <c r="I60" s="11"/>
      <c r="J60" s="93"/>
      <c r="S60" s="92"/>
      <c r="V60" s="92"/>
      <c r="X60" s="92"/>
    </row>
    <row r="61" spans="1:24" ht="21.9" customHeight="1">
      <c r="A61" s="1" t="s">
        <v>222</v>
      </c>
      <c r="D61" s="93">
        <v>220</v>
      </c>
      <c r="E61" s="11"/>
      <c r="F61" s="93">
        <v>0</v>
      </c>
      <c r="G61" s="11"/>
      <c r="H61" s="93">
        <v>10000</v>
      </c>
      <c r="I61" s="11"/>
      <c r="J61" s="93">
        <v>6000</v>
      </c>
      <c r="S61" s="92"/>
      <c r="V61" s="92"/>
      <c r="X61" s="92"/>
    </row>
    <row r="62" spans="1:24" ht="21.9" customHeight="1">
      <c r="A62" s="1" t="s">
        <v>210</v>
      </c>
      <c r="D62" s="93">
        <v>0</v>
      </c>
      <c r="E62" s="11"/>
      <c r="F62" s="98">
        <v>0</v>
      </c>
      <c r="G62" s="11"/>
      <c r="H62" s="93">
        <v>-24623</v>
      </c>
      <c r="I62" s="11"/>
      <c r="J62" s="93">
        <v>-15652</v>
      </c>
      <c r="S62" s="92"/>
      <c r="V62" s="92"/>
      <c r="X62" s="92"/>
    </row>
    <row r="63" spans="1:24" ht="21.9" customHeight="1">
      <c r="A63" s="1" t="s">
        <v>170</v>
      </c>
      <c r="D63" s="93">
        <v>-6780</v>
      </c>
      <c r="E63" s="11"/>
      <c r="F63" s="93">
        <v>-7108</v>
      </c>
      <c r="G63" s="11"/>
      <c r="H63" s="93">
        <v>0</v>
      </c>
      <c r="I63" s="11"/>
      <c r="J63" s="93">
        <v>0</v>
      </c>
      <c r="S63" s="92"/>
      <c r="V63" s="92"/>
      <c r="X63" s="92"/>
    </row>
    <row r="64" spans="1:24" ht="21.9" customHeight="1">
      <c r="A64" s="81" t="s">
        <v>171</v>
      </c>
      <c r="D64" s="93">
        <v>-8992</v>
      </c>
      <c r="E64" s="92"/>
      <c r="F64" s="93">
        <v>-6922</v>
      </c>
      <c r="G64" s="11"/>
      <c r="H64" s="93">
        <v>-822</v>
      </c>
      <c r="I64" s="11"/>
      <c r="J64" s="93">
        <v>-2034</v>
      </c>
      <c r="M64" s="81">
        <v>-518</v>
      </c>
      <c r="S64" s="92"/>
      <c r="V64" s="92"/>
      <c r="X64" s="92"/>
    </row>
    <row r="65" spans="1:24" ht="21.9" customHeight="1">
      <c r="A65" s="81" t="s">
        <v>172</v>
      </c>
      <c r="D65" s="93"/>
      <c r="E65" s="11"/>
      <c r="F65" s="93"/>
      <c r="H65" s="93"/>
      <c r="I65" s="93"/>
      <c r="J65" s="93"/>
      <c r="S65" s="92"/>
      <c r="V65" s="92"/>
      <c r="X65" s="92"/>
    </row>
    <row r="66" spans="1:24" ht="21.9" customHeight="1">
      <c r="A66" s="81" t="s">
        <v>130</v>
      </c>
      <c r="D66" s="93">
        <v>0</v>
      </c>
      <c r="E66" s="11"/>
      <c r="F66" s="98">
        <v>-2065</v>
      </c>
      <c r="G66" s="11"/>
      <c r="H66" s="93">
        <v>0</v>
      </c>
      <c r="I66" s="11"/>
      <c r="J66" s="93">
        <v>0</v>
      </c>
      <c r="S66" s="92"/>
      <c r="V66" s="92"/>
      <c r="X66" s="92"/>
    </row>
    <row r="67" spans="1:24" ht="21.9" customHeight="1">
      <c r="A67" s="81" t="s">
        <v>197</v>
      </c>
      <c r="D67" s="93">
        <v>-60000</v>
      </c>
      <c r="E67" s="11"/>
      <c r="F67" s="98">
        <v>-100000</v>
      </c>
      <c r="G67" s="11"/>
      <c r="H67" s="93">
        <v>-60000</v>
      </c>
      <c r="I67" s="11"/>
      <c r="J67" s="93">
        <v>-100000</v>
      </c>
      <c r="S67" s="92"/>
      <c r="V67" s="92"/>
      <c r="X67" s="92"/>
    </row>
    <row r="68" spans="1:24" ht="21.9" customHeight="1">
      <c r="A68" s="81" t="s">
        <v>173</v>
      </c>
      <c r="D68" s="98">
        <v>-1676</v>
      </c>
      <c r="E68" s="11"/>
      <c r="F68" s="98">
        <v>-1294</v>
      </c>
      <c r="G68" s="11"/>
      <c r="H68" s="93">
        <v>0</v>
      </c>
      <c r="I68" s="11"/>
      <c r="J68" s="98">
        <v>0</v>
      </c>
      <c r="S68" s="92"/>
      <c r="V68" s="92"/>
      <c r="X68" s="92"/>
    </row>
    <row r="69" spans="1:24" ht="21.9" customHeight="1">
      <c r="A69" s="2" t="s">
        <v>174</v>
      </c>
      <c r="D69" s="102">
        <f>SUM(D61:D68)</f>
        <v>-77228</v>
      </c>
      <c r="E69" s="11"/>
      <c r="F69" s="102">
        <f>SUM(F61:F68)</f>
        <v>-117389</v>
      </c>
      <c r="G69" s="11"/>
      <c r="H69" s="102">
        <f>SUM(H61:H68)</f>
        <v>-75445</v>
      </c>
      <c r="I69" s="11"/>
      <c r="J69" s="102">
        <f>SUM(J61:J68)</f>
        <v>-111686</v>
      </c>
      <c r="M69" s="81">
        <v>-19527</v>
      </c>
      <c r="S69" s="92"/>
      <c r="V69" s="92"/>
      <c r="X69" s="92"/>
    </row>
    <row r="70" spans="1:24" ht="21.9" customHeight="1">
      <c r="A70" s="15" t="s">
        <v>188</v>
      </c>
      <c r="D70" s="98">
        <f>SUM(D38,D59,D69)</f>
        <v>-79226</v>
      </c>
      <c r="E70" s="11"/>
      <c r="F70" s="98">
        <f>SUM(F38,F59,F69)</f>
        <v>-112480</v>
      </c>
      <c r="G70" s="11"/>
      <c r="H70" s="98">
        <f>SUM(H38,H59,H69)</f>
        <v>-35486</v>
      </c>
      <c r="I70" s="11"/>
      <c r="J70" s="98">
        <f>SUM(J38,J59,J69)</f>
        <v>-100083</v>
      </c>
      <c r="M70" s="81">
        <v>-4690</v>
      </c>
      <c r="S70" s="92"/>
      <c r="V70" s="92"/>
      <c r="X70" s="92"/>
    </row>
    <row r="71" spans="1:24" ht="21.9" customHeight="1">
      <c r="A71" s="99" t="s">
        <v>175</v>
      </c>
      <c r="D71" s="97">
        <f>BS!I11</f>
        <v>224090</v>
      </c>
      <c r="E71" s="11"/>
      <c r="F71" s="97">
        <v>551485</v>
      </c>
      <c r="G71" s="11"/>
      <c r="H71" s="97">
        <f>BS!M11</f>
        <v>128060</v>
      </c>
      <c r="I71" s="11"/>
      <c r="J71" s="97">
        <v>442280</v>
      </c>
      <c r="M71" s="81">
        <v>16172</v>
      </c>
      <c r="S71" s="92"/>
      <c r="V71" s="92"/>
      <c r="X71" s="92"/>
    </row>
    <row r="72" spans="1:24" ht="21.9" customHeight="1" thickBot="1">
      <c r="A72" s="15" t="s">
        <v>176</v>
      </c>
      <c r="D72" s="103">
        <f>SUM(D70:D71)</f>
        <v>144864</v>
      </c>
      <c r="E72" s="11"/>
      <c r="F72" s="103">
        <f>SUM(F70:F71)</f>
        <v>439005</v>
      </c>
      <c r="G72" s="11"/>
      <c r="H72" s="103">
        <f>SUM(H70:H71)</f>
        <v>92574</v>
      </c>
      <c r="I72" s="11"/>
      <c r="J72" s="103">
        <f>SUM(J70:J71)</f>
        <v>342197</v>
      </c>
      <c r="M72" s="81">
        <v>11482</v>
      </c>
      <c r="S72" s="92"/>
      <c r="V72" s="92"/>
      <c r="X72" s="92"/>
    </row>
    <row r="73" spans="1:24" ht="12.75" customHeight="1" thickTop="1">
      <c r="A73" s="99"/>
      <c r="D73" s="98">
        <f>D72-BS!G11</f>
        <v>0</v>
      </c>
      <c r="E73" s="11"/>
      <c r="F73" s="98"/>
      <c r="G73" s="11"/>
      <c r="H73" s="98">
        <f>H72-BS!K11</f>
        <v>0</v>
      </c>
      <c r="I73" s="11"/>
      <c r="J73" s="98"/>
      <c r="M73" s="81">
        <v>0</v>
      </c>
      <c r="O73" s="92"/>
      <c r="Q73" s="92"/>
      <c r="V73" s="92"/>
      <c r="X73" s="92"/>
    </row>
    <row r="74" spans="1:24" ht="21.9" customHeight="1">
      <c r="A74" s="5" t="s">
        <v>177</v>
      </c>
      <c r="D74" s="11"/>
      <c r="E74" s="11"/>
      <c r="F74" s="11"/>
      <c r="G74" s="11"/>
      <c r="H74" s="11"/>
      <c r="I74" s="11"/>
      <c r="J74" s="11"/>
      <c r="Q74" s="92"/>
      <c r="V74" s="92"/>
    </row>
    <row r="75" spans="1:24" ht="21.9" customHeight="1">
      <c r="A75" s="1" t="s">
        <v>178</v>
      </c>
      <c r="D75" s="98"/>
      <c r="E75" s="11"/>
      <c r="F75" s="98"/>
      <c r="G75" s="11"/>
      <c r="H75" s="11"/>
      <c r="I75" s="11"/>
      <c r="J75" s="11"/>
    </row>
    <row r="76" spans="1:24" ht="21.9" customHeight="1">
      <c r="A76" s="1" t="s">
        <v>217</v>
      </c>
      <c r="D76" s="98">
        <v>0</v>
      </c>
      <c r="E76" s="11"/>
      <c r="F76" s="98">
        <v>0</v>
      </c>
      <c r="G76" s="11"/>
      <c r="H76" s="98">
        <v>-22000</v>
      </c>
      <c r="I76" s="11"/>
      <c r="J76" s="98">
        <v>0</v>
      </c>
    </row>
    <row r="77" spans="1:24" ht="21.9" customHeight="1">
      <c r="A77" s="1" t="s">
        <v>211</v>
      </c>
      <c r="D77" s="98">
        <v>612</v>
      </c>
      <c r="E77" s="11"/>
      <c r="F77" s="98">
        <v>936</v>
      </c>
      <c r="G77" s="11"/>
      <c r="H77" s="98">
        <v>0</v>
      </c>
      <c r="I77" s="11"/>
      <c r="J77" s="98">
        <v>0</v>
      </c>
    </row>
    <row r="78" spans="1:24" ht="21.9" customHeight="1">
      <c r="A78" s="1" t="s">
        <v>189</v>
      </c>
      <c r="D78" s="98">
        <v>0</v>
      </c>
      <c r="E78" s="11"/>
      <c r="F78" s="98">
        <v>0</v>
      </c>
      <c r="G78" s="11"/>
      <c r="H78" s="98">
        <v>-329350</v>
      </c>
      <c r="I78" s="11"/>
      <c r="J78" s="98">
        <v>0</v>
      </c>
    </row>
    <row r="79" spans="1:24" ht="21.9" customHeight="1">
      <c r="A79" s="1" t="s">
        <v>212</v>
      </c>
      <c r="D79" s="98">
        <v>0</v>
      </c>
      <c r="E79" s="11"/>
      <c r="F79" s="98">
        <v>0</v>
      </c>
      <c r="G79" s="11"/>
      <c r="H79" s="98">
        <v>-75000</v>
      </c>
      <c r="I79" s="11"/>
      <c r="J79" s="98">
        <v>0</v>
      </c>
    </row>
    <row r="80" spans="1:24" ht="21.9" customHeight="1">
      <c r="A80" s="1" t="s">
        <v>179</v>
      </c>
      <c r="D80" s="98"/>
      <c r="E80" s="11"/>
      <c r="F80" s="98"/>
      <c r="G80" s="11"/>
      <c r="H80" s="98"/>
      <c r="I80" s="11"/>
      <c r="J80" s="98"/>
    </row>
    <row r="81" spans="1:10" ht="21.9" customHeight="1">
      <c r="A81" s="1" t="s">
        <v>180</v>
      </c>
      <c r="D81" s="93">
        <v>1046</v>
      </c>
      <c r="E81" s="11"/>
      <c r="F81" s="98">
        <v>29018</v>
      </c>
      <c r="G81" s="11"/>
      <c r="H81" s="98">
        <v>0</v>
      </c>
      <c r="I81" s="11"/>
      <c r="J81" s="98">
        <v>0</v>
      </c>
    </row>
    <row r="82" spans="1:10" ht="21.9" customHeight="1">
      <c r="A82" s="1" t="s">
        <v>213</v>
      </c>
      <c r="D82" s="93">
        <v>0</v>
      </c>
      <c r="E82" s="11"/>
      <c r="F82" s="98">
        <v>-648</v>
      </c>
      <c r="G82" s="11"/>
      <c r="H82" s="98">
        <v>0</v>
      </c>
      <c r="I82" s="11"/>
      <c r="J82" s="98">
        <v>0</v>
      </c>
    </row>
    <row r="83" spans="1:10" ht="21.9" customHeight="1">
      <c r="A83" s="1" t="s">
        <v>198</v>
      </c>
      <c r="D83" s="93">
        <v>0</v>
      </c>
      <c r="E83" s="11"/>
      <c r="F83" s="98">
        <v>-902</v>
      </c>
      <c r="G83" s="11"/>
      <c r="H83" s="98">
        <v>0</v>
      </c>
      <c r="I83" s="11"/>
      <c r="J83" s="98">
        <v>0</v>
      </c>
    </row>
    <row r="84" spans="1:10" ht="21.9" customHeight="1">
      <c r="A84" s="1" t="s">
        <v>214</v>
      </c>
      <c r="D84" s="93">
        <v>149</v>
      </c>
      <c r="E84" s="11"/>
      <c r="F84" s="98">
        <v>0</v>
      </c>
      <c r="G84" s="11"/>
      <c r="H84" s="98">
        <v>0</v>
      </c>
      <c r="I84" s="11"/>
      <c r="J84" s="98">
        <v>0</v>
      </c>
    </row>
    <row r="85" spans="1:10" ht="12.75" customHeight="1">
      <c r="A85" s="1"/>
      <c r="D85" s="98"/>
      <c r="F85" s="98"/>
      <c r="H85" s="98"/>
      <c r="J85" s="98"/>
    </row>
    <row r="86" spans="1:10" ht="21.9" customHeight="1">
      <c r="A86" s="26" t="s">
        <v>30</v>
      </c>
    </row>
  </sheetData>
  <mergeCells count="12">
    <mergeCell ref="H1:J1"/>
    <mergeCell ref="H41:J41"/>
    <mergeCell ref="A42:J42"/>
    <mergeCell ref="A43:J43"/>
    <mergeCell ref="A44:J44"/>
    <mergeCell ref="A45:J45"/>
    <mergeCell ref="D46:F46"/>
    <mergeCell ref="H46:J46"/>
    <mergeCell ref="A4:J4"/>
    <mergeCell ref="A5:J5"/>
    <mergeCell ref="D6:F6"/>
    <mergeCell ref="H6:J6"/>
  </mergeCells>
  <pageMargins left="0.78740157480314965" right="0.31496062992125984" top="0.78740157480314965" bottom="0.19685039370078741" header="0.31496062992125984" footer="0.31496062992125984"/>
  <pageSetup paperSize="9" scale="80" orientation="portrait" r:id="rId1"/>
  <rowBreaks count="2" manualBreakCount="2">
    <brk id="40" max="16383" man="1"/>
    <brk id="8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1f85d0-9f1e-41dc-8c48-bd92371b1a3b">
      <Terms xmlns="http://schemas.microsoft.com/office/infopath/2007/PartnerControls"/>
    </lcf76f155ced4ddcb4097134ff3c332f>
    <TaxCatchAll xmlns="d0d99543-7e1a-474b-9fc6-d059a6babf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C2C0D8B9C9245B51A687C82F85BF2" ma:contentTypeVersion="11" ma:contentTypeDescription="Create a new document." ma:contentTypeScope="" ma:versionID="1db3c307d6eec10fa08e6d52d536f4b9">
  <xsd:schema xmlns:xsd="http://www.w3.org/2001/XMLSchema" xmlns:xs="http://www.w3.org/2001/XMLSchema" xmlns:p="http://schemas.microsoft.com/office/2006/metadata/properties" xmlns:ns2="991f85d0-9f1e-41dc-8c48-bd92371b1a3b" xmlns:ns3="d0d99543-7e1a-474b-9fc6-d059a6babf05" targetNamespace="http://schemas.microsoft.com/office/2006/metadata/properties" ma:root="true" ma:fieldsID="7adb223a32916e4c5f5e4000a08543c4" ns2:_="" ns3:_="">
    <xsd:import namespace="991f85d0-9f1e-41dc-8c48-bd92371b1a3b"/>
    <xsd:import namespace="d0d99543-7e1a-474b-9fc6-d059a6babf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f85d0-9f1e-41dc-8c48-bd92371b1a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99543-7e1a-474b-9fc6-d059a6babf0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52bb3ae-8372-4d75-a5c9-e9ef1ab9819e}" ma:internalName="TaxCatchAll" ma:showField="CatchAllData" ma:web="d0d99543-7e1a-474b-9fc6-d059a6babf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992ED7-9234-4B0C-B265-0C938D90A3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40378B-EA03-4F1A-85BF-139E39D01D04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269db68a-2a20-4745-b599-b058d16d1873"/>
    <ds:schemaRef ds:uri="http://purl.org/dc/dcmitype/"/>
    <ds:schemaRef ds:uri="http://purl.org/dc/terms/"/>
    <ds:schemaRef ds:uri="http://schemas.microsoft.com/office/infopath/2007/PartnerControls"/>
    <ds:schemaRef ds:uri="3f537b69-909f-4fce-8c6c-fc7e011a84c8"/>
    <ds:schemaRef ds:uri="http://www.w3.org/XML/1998/namespace"/>
    <ds:schemaRef ds:uri="991f85d0-9f1e-41dc-8c48-bd92371b1a3b"/>
    <ds:schemaRef ds:uri="d0d99543-7e1a-474b-9fc6-d059a6babf05"/>
  </ds:schemaRefs>
</ds:datastoreItem>
</file>

<file path=customXml/itemProps3.xml><?xml version="1.0" encoding="utf-8"?>
<ds:datastoreItem xmlns:ds="http://schemas.openxmlformats.org/officeDocument/2006/customXml" ds:itemID="{CF5C1B6E-E7E7-40A8-9DBA-5BD3BC77CD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1f85d0-9f1e-41dc-8c48-bd92371b1a3b"/>
    <ds:schemaRef ds:uri="d0d99543-7e1a-474b-9fc6-d059a6babf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BS</vt:lpstr>
      <vt:lpstr>PL</vt:lpstr>
      <vt:lpstr>Conso</vt:lpstr>
      <vt:lpstr>Separtate</vt:lpstr>
      <vt:lpstr>CF</vt:lpstr>
      <vt:lpstr>BS!Print_Area</vt:lpstr>
      <vt:lpstr>CF!Print_Area</vt:lpstr>
      <vt:lpstr>Conso!Print_Area</vt:lpstr>
      <vt:lpstr>PL!Print_Area</vt:lpstr>
      <vt:lpstr>Separtate!Print_Area</vt:lpstr>
    </vt:vector>
  </TitlesOfParts>
  <Manager/>
  <Company>Ernst &amp; Young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Ernst &amp; Young</dc:creator>
  <cp:keywords/>
  <dc:description/>
  <cp:lastModifiedBy>Laddawan Kwankaew</cp:lastModifiedBy>
  <cp:revision/>
  <cp:lastPrinted>2026-08-06T09:13:21Z</cp:lastPrinted>
  <dcterms:created xsi:type="dcterms:W3CDTF">2011-03-25T08:33:00Z</dcterms:created>
  <dcterms:modified xsi:type="dcterms:W3CDTF">2026-08-06T09:13:24Z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0x01010083EC2C0D8B9C9245B51A687C82F85BF2</vt:lpwstr>
  </property>
  <property fmtid="{D5CDD505-2E9C-101B-9397-08002B2CF9AE}" pid="3" name="MediaServiceImageTags">
    <vt:lpwstr/>
  </property>
</Properties>
</file>